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I:\Marketing\System Manuals Source Files\23. Online Plasterboard Ordering Forms\01 Current Site Order Forms at Jun26\"/>
    </mc:Choice>
  </mc:AlternateContent>
  <xr:revisionPtr revIDLastSave="0" documentId="8_{2CDC1B70-A3AD-4CD9-BB7E-776275FDEFC3}" xr6:coauthVersionLast="47" xr6:coauthVersionMax="47" xr10:uidLastSave="{00000000-0000-0000-0000-000000000000}"/>
  <bookViews>
    <workbookView xWindow="-110" yWindow="-110" windowWidth="29020" windowHeight="15700" xr2:uid="{00000000-000D-0000-FFFF-FFFF00000000}"/>
  </bookViews>
  <sheets>
    <sheet name="GIB Plasterboard Order Form" sheetId="3" r:id="rId1"/>
    <sheet name="Sheet2" sheetId="2" r:id="rId2"/>
  </sheets>
  <definedNames>
    <definedName name="_xlnm._FilterDatabase" localSheetId="0" hidden="1">'GIB Plasterboard Order Form'!$A$18:$F$30</definedName>
    <definedName name="DELIVERY_TYPE" localSheetId="0">'GIB Plasterboard Order Form'!#REF!</definedName>
    <definedName name="DELIVERY_TYPE">#REF!</definedName>
    <definedName name="_xlnm.Print_Area" localSheetId="0">'GIB Plasterboard Order Form'!$A$1:$O$115</definedName>
    <definedName name="Select_from_drop_down_list" localSheetId="0">'GIB Plasterboard Order Form'!#REF!</definedName>
    <definedName name="Select_from_drop_down_list">#REF!</definedName>
    <definedName name="Standard_drop_down" localSheetId="0">'GIB Plasterboard Order Form'!#REF!</definedName>
    <definedName name="Standard_drop_down">#REF!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2" i="3" l="1"/>
  <c r="F102" i="3"/>
  <c r="G102" i="3" s="1"/>
  <c r="F101" i="3"/>
  <c r="G101" i="3" s="1"/>
  <c r="F100" i="3"/>
  <c r="G100" i="3" s="1"/>
  <c r="N98" i="3"/>
  <c r="O98" i="3" s="1"/>
  <c r="F95" i="3"/>
  <c r="G95" i="3" s="1"/>
  <c r="F94" i="3"/>
  <c r="G94" i="3" s="1"/>
  <c r="N93" i="3"/>
  <c r="O93" i="3" s="1"/>
  <c r="F93" i="3"/>
  <c r="G93" i="3" s="1"/>
  <c r="N92" i="3"/>
  <c r="O92" i="3" s="1"/>
  <c r="F92" i="3"/>
  <c r="G92" i="3" s="1"/>
  <c r="N87" i="3"/>
  <c r="O87" i="3" s="1"/>
  <c r="F87" i="3"/>
  <c r="G87" i="3" s="1"/>
  <c r="N86" i="3"/>
  <c r="O86" i="3" s="1"/>
  <c r="N82" i="3"/>
  <c r="O82" i="3" s="1"/>
  <c r="F82" i="3"/>
  <c r="G82" i="3" s="1"/>
  <c r="N81" i="3"/>
  <c r="O81" i="3" s="1"/>
  <c r="F81" i="3"/>
  <c r="G81" i="3" s="1"/>
  <c r="N80" i="3"/>
  <c r="O80" i="3" s="1"/>
  <c r="F77" i="3"/>
  <c r="G77" i="3" s="1"/>
  <c r="F76" i="3"/>
  <c r="G76" i="3" s="1"/>
  <c r="N75" i="3"/>
  <c r="O75" i="3" s="1"/>
  <c r="G75" i="3"/>
  <c r="N74" i="3"/>
  <c r="O74" i="3" s="1"/>
  <c r="N73" i="3"/>
  <c r="O73" i="3" s="1"/>
  <c r="N72" i="3"/>
  <c r="O72" i="3" s="1"/>
  <c r="F71" i="3"/>
  <c r="G71" i="3" s="1"/>
  <c r="F70" i="3"/>
  <c r="G70" i="3" s="1"/>
  <c r="F69" i="3"/>
  <c r="G69" i="3" s="1"/>
  <c r="N68" i="3"/>
  <c r="O68" i="3" s="1"/>
  <c r="F68" i="3"/>
  <c r="G68" i="3" s="1"/>
  <c r="N67" i="3"/>
  <c r="O67" i="3" s="1"/>
  <c r="F67" i="3"/>
  <c r="G67" i="3" s="1"/>
  <c r="N66" i="3"/>
  <c r="O66" i="3" s="1"/>
  <c r="N65" i="3"/>
  <c r="O65" i="3" s="1"/>
  <c r="F63" i="3"/>
  <c r="G63" i="3" s="1"/>
  <c r="F62" i="3"/>
  <c r="G62" i="3" s="1"/>
  <c r="F61" i="3"/>
  <c r="G61" i="3" s="1"/>
  <c r="N60" i="3"/>
  <c r="O60" i="3" s="1"/>
  <c r="F60" i="3"/>
  <c r="G60" i="3" s="1"/>
  <c r="N59" i="3"/>
  <c r="O59" i="3" s="1"/>
  <c r="N58" i="3"/>
  <c r="O58" i="3" s="1"/>
  <c r="N57" i="3"/>
  <c r="O57" i="3" s="1"/>
  <c r="F55" i="3"/>
  <c r="G55" i="3" s="1"/>
  <c r="F54" i="3"/>
  <c r="G54" i="3" s="1"/>
  <c r="N53" i="3"/>
  <c r="O53" i="3" s="1"/>
  <c r="F53" i="3"/>
  <c r="G53" i="3" s="1"/>
  <c r="N52" i="3"/>
  <c r="O52" i="3" s="1"/>
  <c r="I109" i="3" s="1"/>
  <c r="J109" i="3" s="1"/>
  <c r="F52" i="3"/>
  <c r="G52" i="3" s="1"/>
  <c r="N48" i="3"/>
  <c r="O48" i="3" s="1"/>
  <c r="F48" i="3"/>
  <c r="G48" i="3" s="1"/>
  <c r="N47" i="3"/>
  <c r="O47" i="3" s="1"/>
  <c r="N46" i="3"/>
  <c r="O46" i="3" s="1"/>
  <c r="N45" i="3"/>
  <c r="O45" i="3" s="1"/>
  <c r="N44" i="3"/>
  <c r="O44" i="3" s="1"/>
  <c r="F44" i="3"/>
  <c r="G44" i="3" s="1"/>
  <c r="N43" i="3"/>
  <c r="O43" i="3" s="1"/>
  <c r="F43" i="3"/>
  <c r="G43" i="3" s="1"/>
  <c r="F42" i="3"/>
  <c r="G42" i="3" s="1"/>
  <c r="F41" i="3"/>
  <c r="G41" i="3" s="1"/>
  <c r="F40" i="3"/>
  <c r="G40" i="3" s="1"/>
  <c r="F39" i="3"/>
  <c r="G39" i="3" s="1"/>
  <c r="N38" i="3"/>
  <c r="O38" i="3" s="1"/>
  <c r="N34" i="3"/>
  <c r="O34" i="3" s="1"/>
  <c r="M113" i="3" s="1"/>
  <c r="O113" i="3" s="1"/>
  <c r="F34" i="3"/>
  <c r="G34" i="3" s="1"/>
  <c r="N33" i="3"/>
  <c r="O33" i="3" s="1"/>
  <c r="F33" i="3"/>
  <c r="G33" i="3" s="1"/>
  <c r="N32" i="3"/>
  <c r="O32" i="3" s="1"/>
  <c r="F32" i="3"/>
  <c r="G32" i="3" s="1"/>
  <c r="F31" i="3"/>
  <c r="G31" i="3" s="1"/>
  <c r="F30" i="3"/>
  <c r="G30" i="3" s="1"/>
  <c r="F29" i="3"/>
  <c r="G29" i="3" s="1"/>
  <c r="N27" i="3"/>
  <c r="O27" i="3" s="1"/>
  <c r="F27" i="3"/>
  <c r="G27" i="3" s="1"/>
  <c r="N26" i="3"/>
  <c r="O26" i="3" s="1"/>
  <c r="F26" i="3"/>
  <c r="G26" i="3" s="1"/>
  <c r="N25" i="3"/>
  <c r="O25" i="3" s="1"/>
  <c r="N109" i="3" s="1"/>
  <c r="F25" i="3"/>
  <c r="G25" i="3" s="1"/>
  <c r="N24" i="3"/>
  <c r="O24" i="3" s="1"/>
  <c r="F24" i="3"/>
  <c r="G24" i="3" s="1"/>
  <c r="N23" i="3"/>
  <c r="O23" i="3" s="1"/>
  <c r="F23" i="3"/>
  <c r="G23" i="3" s="1"/>
  <c r="N22" i="3"/>
  <c r="O22" i="3" s="1"/>
  <c r="F22" i="3"/>
  <c r="G22" i="3" s="1"/>
  <c r="N21" i="3"/>
  <c r="O21" i="3" s="1"/>
  <c r="F21" i="3"/>
  <c r="G21" i="3" s="1"/>
  <c r="N20" i="3"/>
  <c r="O20" i="3" s="1"/>
  <c r="F20" i="3"/>
  <c r="N112" i="3" l="1"/>
  <c r="N108" i="3"/>
  <c r="N113" i="3"/>
  <c r="N111" i="3"/>
  <c r="N110" i="3"/>
  <c r="I108" i="3"/>
  <c r="I112" i="3"/>
  <c r="J112" i="3" s="1"/>
  <c r="M112" i="3"/>
  <c r="O112" i="3" s="1"/>
  <c r="M111" i="3"/>
  <c r="O111" i="3" s="1"/>
  <c r="I110" i="3"/>
  <c r="J110" i="3" s="1"/>
  <c r="M109" i="3"/>
  <c r="O109" i="3" s="1"/>
  <c r="I113" i="3"/>
  <c r="J113" i="3" s="1"/>
  <c r="M108" i="3"/>
  <c r="O108" i="3" s="1"/>
  <c r="M110" i="3"/>
  <c r="O110" i="3" s="1"/>
  <c r="I111" i="3"/>
  <c r="J111" i="3" s="1"/>
  <c r="L102" i="3"/>
  <c r="G20" i="3"/>
  <c r="N102" i="3" s="1"/>
  <c r="J108" i="3" l="1"/>
  <c r="O114" i="3" s="1"/>
  <c r="O102" i="3" s="1"/>
  <c r="C9" i="2" l="1"/>
  <c r="C7" i="2"/>
  <c r="C28" i="2" l="1"/>
  <c r="C29" i="2"/>
  <c r="C23" i="2" l="1"/>
  <c r="C22" i="2"/>
  <c r="C18" i="2" l="1"/>
  <c r="C6" i="2"/>
  <c r="C8" i="2"/>
  <c r="C10" i="2"/>
  <c r="C11" i="2"/>
  <c r="C12" i="2"/>
  <c r="C13" i="2"/>
  <c r="C14" i="2"/>
  <c r="C15" i="2"/>
  <c r="C16" i="2"/>
  <c r="C17" i="2"/>
  <c r="C5" i="2"/>
</calcChain>
</file>

<file path=xl/sharedStrings.xml><?xml version="1.0" encoding="utf-8"?>
<sst xmlns="http://schemas.openxmlformats.org/spreadsheetml/2006/main" count="412" uniqueCount="117">
  <si>
    <t>LENGTH</t>
  </si>
  <si>
    <t>SHT QTY</t>
  </si>
  <si>
    <t>M2</t>
  </si>
  <si>
    <t>EDGE</t>
  </si>
  <si>
    <t>TETE</t>
  </si>
  <si>
    <t>TESE</t>
  </si>
  <si>
    <t>GIB BRACELINE® GIB NOISELINE® 10mm</t>
  </si>
  <si>
    <t>GIB® STANDARD PLASTERBOARD 10mm</t>
  </si>
  <si>
    <t>Board Type</t>
  </si>
  <si>
    <t>Truck Type</t>
  </si>
  <si>
    <t>Rounds</t>
  </si>
  <si>
    <t>10mm GIB® STANDARD</t>
  </si>
  <si>
    <t xml:space="preserve">13mm GIB® STANDARD </t>
  </si>
  <si>
    <t xml:space="preserve">10mm GIB BRACELINE® GIB NOISELINE® </t>
  </si>
  <si>
    <t>10mm GIB BRACELINE® GIB NOISELINE® x 1350mm</t>
  </si>
  <si>
    <t xml:space="preserve">13mm GIB BRACELINE® GIB NOISELINE®  </t>
  </si>
  <si>
    <t xml:space="preserve">10mm GIB FYRELINE®  </t>
  </si>
  <si>
    <t xml:space="preserve">13mm GIB FYRELINE® </t>
  </si>
  <si>
    <t>10mm GIB® WIDELINE x 1350mm</t>
  </si>
  <si>
    <t>13mm GIB® WIDELINE x 1350mm</t>
  </si>
  <si>
    <t xml:space="preserve">10mm GIB AQUALINE® </t>
  </si>
  <si>
    <t>10mm GIB AQUALINE® x 1350mm</t>
  </si>
  <si>
    <t xml:space="preserve">13mm GIB AQUALINE®  </t>
  </si>
  <si>
    <t>Not Required</t>
  </si>
  <si>
    <t>Required</t>
  </si>
  <si>
    <t>Delivery Type</t>
  </si>
  <si>
    <t>Pick Up From Merchant</t>
  </si>
  <si>
    <t>Merchant to Deliver to Site</t>
  </si>
  <si>
    <t xml:space="preserve">Use GIB® Deliver to Site Service </t>
  </si>
  <si>
    <t>Pick Up Ex Works GIB® Warehouse</t>
  </si>
  <si>
    <t xml:space="preserve">Sheet Length Options </t>
  </si>
  <si>
    <t>GIB® SKU</t>
  </si>
  <si>
    <t>Any  Available Round</t>
  </si>
  <si>
    <t>7.00am - 10.00am</t>
  </si>
  <si>
    <t>10.30am - 1.30pm</t>
  </si>
  <si>
    <t>2pm - 5pm</t>
  </si>
  <si>
    <t>GIB Aqualine®  10mm</t>
  </si>
  <si>
    <t xml:space="preserve">16mm GIB FYRELINE® </t>
  </si>
  <si>
    <t xml:space="preserve">19mm GIB FYRELINE® </t>
  </si>
  <si>
    <t xml:space="preserve">10mm GIB WEATHERLINE®  </t>
  </si>
  <si>
    <t xml:space="preserve">13mm GIB WEATHERLINE®  </t>
  </si>
  <si>
    <t>25mm GIB BARRIERLINE®</t>
  </si>
  <si>
    <t>10mm GIB GIB Ultraline®</t>
  </si>
  <si>
    <t>13mm GIB GIB Ultraline®</t>
  </si>
  <si>
    <t xml:space="preserve">13mm GIB TOUGHLINE®  </t>
  </si>
  <si>
    <t xml:space="preserve">13mm GIB XBLOCK®  </t>
  </si>
  <si>
    <t xml:space="preserve">13mm GIB Toughline® AQUA  </t>
  </si>
  <si>
    <t>KG/M2</t>
  </si>
  <si>
    <t>WEIGHT (KG)</t>
  </si>
  <si>
    <t>ORDER DATE:</t>
  </si>
  <si>
    <t>DELIVERY  INSTRUCTIONS:</t>
  </si>
  <si>
    <t>SITE ADDRESS:</t>
  </si>
  <si>
    <t>ADDITIONAL SITE INFO:</t>
  </si>
  <si>
    <t>DESIRED DELIVERY DATE:</t>
  </si>
  <si>
    <t>GIB® PLASTERBOARD ORDER FORM</t>
  </si>
  <si>
    <t>PLEASE SEND THIS COMPLETED ORDER TO YOUR PREFERRED MERCHANT FOR ORDER PROCESSING</t>
  </si>
  <si>
    <t>Deliver to Merchant Store</t>
  </si>
  <si>
    <t>GIB: Hiab drop and go to site</t>
  </si>
  <si>
    <t>GIB®: Specialised Crane Service</t>
  </si>
  <si>
    <r>
      <t xml:space="preserve">USING THIS FORM: 1). </t>
    </r>
    <r>
      <rPr>
        <sz val="12"/>
        <rFont val="Calibri"/>
        <family val="2"/>
        <scheme val="minor"/>
      </rPr>
      <t xml:space="preserve">Please complete the below information and send to your merchant for processing. </t>
    </r>
    <r>
      <rPr>
        <b/>
        <sz val="12"/>
        <rFont val="Calibri"/>
        <family val="2"/>
        <scheme val="minor"/>
      </rPr>
      <t>2).</t>
    </r>
    <r>
      <rPr>
        <sz val="12"/>
        <rFont val="Calibri"/>
        <family val="2"/>
        <scheme val="minor"/>
      </rPr>
      <t xml:space="preserve"> For GIB Weatherline Rigid Air Systems and GIB Intertenancy Barrier Systems orders please used the applicable order form available at www.gib.co.nz/gib-plasterboard-order-forms. </t>
    </r>
    <r>
      <rPr>
        <b/>
        <sz val="12"/>
        <rFont val="Calibri"/>
        <family val="2"/>
        <scheme val="minor"/>
      </rPr>
      <t>2).</t>
    </r>
    <r>
      <rPr>
        <sz val="12"/>
        <rFont val="Calibri"/>
        <family val="2"/>
        <scheme val="minor"/>
      </rPr>
      <t xml:space="preserve"> GIB Delivered to Site Services are available in Auckland, Tauranga, Hamilton, Wellington and Christchurch. </t>
    </r>
    <r>
      <rPr>
        <b/>
        <sz val="12"/>
        <rFont val="Calibri"/>
        <family val="2"/>
        <scheme val="minor"/>
      </rPr>
      <t>3).</t>
    </r>
    <r>
      <rPr>
        <sz val="12"/>
        <rFont val="Calibri"/>
        <family val="2"/>
        <scheme val="minor"/>
      </rPr>
      <t xml:space="preserve"> All orders must be sent to your preferred merchant for processing and are subject to Winstone Wallboards order confirmation. </t>
    </r>
    <r>
      <rPr>
        <b/>
        <sz val="12"/>
        <rFont val="Calibri"/>
        <family val="2"/>
        <scheme val="minor"/>
      </rPr>
      <t>4).</t>
    </r>
    <r>
      <rPr>
        <sz val="12"/>
        <rFont val="Calibri"/>
        <family val="2"/>
        <scheme val="minor"/>
      </rPr>
      <t xml:space="preserve"> Grey shaded boxes in the below document indicate information which the customer can enter information. </t>
    </r>
    <r>
      <rPr>
        <b/>
        <sz val="12"/>
        <rFont val="Calibri"/>
        <family val="2"/>
        <scheme val="minor"/>
      </rPr>
      <t>5).</t>
    </r>
    <r>
      <rPr>
        <sz val="12"/>
        <rFont val="Calibri"/>
        <family val="2"/>
        <scheme val="minor"/>
      </rPr>
      <t xml:space="preserve"> For orders requiring multiple delivery locations on site use a new page for each delivery location E.g. 1st Floor, 2nd Floor etc. 6</t>
    </r>
    <r>
      <rPr>
        <b/>
        <sz val="12"/>
        <rFont val="Calibri"/>
        <family val="2"/>
        <scheme val="minor"/>
      </rPr>
      <t>).</t>
    </r>
    <r>
      <rPr>
        <sz val="12"/>
        <rFont val="Calibri"/>
        <family val="2"/>
        <scheme val="minor"/>
      </rPr>
      <t xml:space="preserve"> For further assistance call the GIB Helpline 0800 100 422 or visit www.gib.co.nz.  </t>
    </r>
  </si>
  <si>
    <t>CUSTOMER GENERAL ORDER INFO</t>
  </si>
  <si>
    <t>(PLEASE COMPLETE THE BELOW SECTION ONLY IF ORDERING GIB® DELIVERED TO SITE SERVICES)</t>
  </si>
  <si>
    <t>MERCHANT NAME:</t>
  </si>
  <si>
    <t>GIB® SERVICE TYPE:</t>
  </si>
  <si>
    <t>DESIRED DELIVERY TYPE:</t>
  </si>
  <si>
    <t xml:space="preserve">DTS ROUND: </t>
  </si>
  <si>
    <t>CUSTOMER NAME:</t>
  </si>
  <si>
    <t>SITE CONTACT NAME:</t>
  </si>
  <si>
    <t>SITE CONTACT MOBILE:</t>
  </si>
  <si>
    <t>GIB® Service Type</t>
  </si>
  <si>
    <t>Standard Truck with Extra Labour</t>
  </si>
  <si>
    <t>Standard Crane Lift</t>
  </si>
  <si>
    <t>Hiab Long Reach</t>
  </si>
  <si>
    <t>Standard Truck only</t>
  </si>
  <si>
    <t>Hiab only</t>
  </si>
  <si>
    <t>Hiab with Extra Labour</t>
  </si>
  <si>
    <t>Yes</t>
  </si>
  <si>
    <t>No</t>
  </si>
  <si>
    <t>TOTAL GIB® PLASTERBOARD ORDERED</t>
  </si>
  <si>
    <t xml:space="preserve">6.5mm GIB CURVELINE® </t>
  </si>
  <si>
    <t>WEIGHT (KG) excl pallets</t>
  </si>
  <si>
    <t xml:space="preserve">2.4m x 1.2m </t>
  </si>
  <si>
    <t xml:space="preserve"> 2.4m x 1.35m</t>
  </si>
  <si>
    <t>2.7m x 1.2m</t>
  </si>
  <si>
    <t xml:space="preserve">3.0m x 1.2m </t>
  </si>
  <si>
    <t xml:space="preserve">3.3m x 1.2m </t>
  </si>
  <si>
    <t xml:space="preserve">3.6m x 1.2m </t>
  </si>
  <si>
    <t xml:space="preserve">3.6m x 1.35m </t>
  </si>
  <si>
    <t>4.2m x 1.2m</t>
  </si>
  <si>
    <t xml:space="preserve">4.8m x 1.2m </t>
  </si>
  <si>
    <t xml:space="preserve">4.8m x 1.35m </t>
  </si>
  <si>
    <t>6.0m x 1.2m</t>
  </si>
  <si>
    <t>6.0m x 1.35m</t>
  </si>
  <si>
    <t xml:space="preserve">WEIGHT (KG) </t>
  </si>
  <si>
    <t>TOTAL ESTIMATED PALLETS</t>
  </si>
  <si>
    <t>ESTIMATED GIB® PALLETS TO BE ORDERED</t>
  </si>
  <si>
    <t>DESCRIPTION</t>
  </si>
  <si>
    <t>1000T</t>
  </si>
  <si>
    <t xml:space="preserve"> ORDER NUMBER:</t>
  </si>
  <si>
    <t>GIB® Deliver to Site Services only available in Auckland, Tauranga, Hamilton, Wellington, Christchurch</t>
  </si>
  <si>
    <t>Excluding Pallets</t>
  </si>
  <si>
    <t>EXCLUDING PALLETS</t>
  </si>
  <si>
    <t>INCLUDING PALLETS</t>
  </si>
  <si>
    <t>Pallet WEIGHTS</t>
  </si>
  <si>
    <t>Refundable Pallets</t>
  </si>
  <si>
    <t>2.4m x 1.2m</t>
  </si>
  <si>
    <t xml:space="preserve">2.4m x 1.35m </t>
  </si>
  <si>
    <t>3.6m x 1.2m</t>
  </si>
  <si>
    <t>3.6m x 1.35m</t>
  </si>
  <si>
    <t>4.8m x 1.35m</t>
  </si>
  <si>
    <t>KG</t>
  </si>
  <si>
    <t>2. Pallet quantity estimates do not factor in orders where plasterboard sheets are consolidated together to reduce the number of pallets.</t>
  </si>
  <si>
    <r>
      <t>PALLET QTY</t>
    </r>
    <r>
      <rPr>
        <b/>
        <vertAlign val="superscript"/>
        <sz val="12"/>
        <color theme="0"/>
        <rFont val="Calibri"/>
        <family val="2"/>
        <scheme val="minor"/>
      </rPr>
      <t>2.</t>
    </r>
  </si>
  <si>
    <r>
      <rPr>
        <i/>
        <vertAlign val="superscript"/>
        <sz val="9"/>
        <rFont val="Calibri"/>
        <family val="2"/>
        <scheme val="minor"/>
      </rPr>
      <t>1.</t>
    </r>
    <r>
      <rPr>
        <i/>
        <sz val="9"/>
        <rFont val="Calibri"/>
        <family val="2"/>
        <scheme val="minor"/>
      </rPr>
      <t xml:space="preserve">Weights are indicative only. The 'including pallet' weight does not factor in orders where plasterboard sheets have been are consolidated together to reduce the number of overall pallets in the order. Always refer to the GIB Order Confirmation to confirm the actual number of  pallets and product weights in the order. </t>
    </r>
  </si>
  <si>
    <t>SITE INSPECTION (Y/N):</t>
  </si>
  <si>
    <r>
      <t>PALLET WEIGHT</t>
    </r>
    <r>
      <rPr>
        <b/>
        <vertAlign val="superscript"/>
        <sz val="12"/>
        <color theme="0"/>
        <rFont val="Calibri"/>
        <family val="2"/>
        <scheme val="minor"/>
      </rPr>
      <t>.</t>
    </r>
  </si>
  <si>
    <r>
      <t xml:space="preserve">TOTAL WEIGHT (KG) </t>
    </r>
    <r>
      <rPr>
        <b/>
        <vertAlign val="superscript"/>
        <sz val="12"/>
        <color theme="0"/>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</si>
</sst>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0"/>
      <color indexed="9"/>
      <name val="Calibri"/>
      <family val="2"/>
      <scheme val="minor"/>
    </font>
    <font>
      <sz val="10"/>
      <color theme="1"/>
      <name val="Calibri"/>
      <family val="2"/>
      <scheme val="minor"/>
    </font>
    <font>
      <b/>
      <sz val="14"/>
      <color indexed="9"/>
      <name val="Calibri"/>
      <family val="2"/>
      <scheme val="minor"/>
    </font>
    <font>
      <sz val="14"/>
      <color theme="1"/>
      <name val="Calibri"/>
      <family val="2"/>
      <scheme val="minor"/>
    </font>
    <font>
      <sz val="11"/>
      <name val="Calibri"/>
      <family val="2"/>
      <scheme val="minor"/>
    </font>
    <font>
      <b/>
      <sz val="11"/>
      <name val="Calibri"/>
      <family val="2"/>
      <scheme val="minor"/>
    </font>
    <font>
      <b/>
      <sz val="11"/>
      <color theme="1"/>
      <name val="Calibri"/>
      <family val="2"/>
      <scheme val="minor"/>
    </font>
    <font>
      <sz val="12"/>
      <color theme="1"/>
      <name val="Calibri"/>
      <family val="2"/>
      <scheme val="minor"/>
    </font>
    <font>
      <b/>
      <sz val="12"/>
      <name val="Calibri"/>
      <family val="2"/>
      <scheme val="minor"/>
    </font>
    <font>
      <sz val="12"/>
      <name val="Calibri"/>
      <family val="2"/>
      <scheme val="minor"/>
    </font>
    <font>
      <b/>
      <sz val="12"/>
      <color theme="1"/>
      <name val="Calibri"/>
      <family val="2"/>
      <scheme val="minor"/>
    </font>
    <font>
      <b/>
      <sz val="12"/>
      <color indexed="9"/>
      <name val="Calibri"/>
      <family val="2"/>
      <scheme val="minor"/>
    </font>
    <font>
      <b/>
      <sz val="12"/>
      <color indexed="8"/>
      <name val="Calibri"/>
      <family val="2"/>
      <scheme val="minor"/>
    </font>
    <font>
      <b/>
      <sz val="12"/>
      <color theme="0"/>
      <name val="Calibri"/>
      <family val="2"/>
      <scheme val="minor"/>
    </font>
    <font>
      <sz val="12"/>
      <color theme="0"/>
      <name val="Calibri"/>
      <family val="2"/>
      <scheme val="minor"/>
    </font>
    <font>
      <i/>
      <sz val="12"/>
      <name val="Calibri"/>
      <family val="2"/>
      <scheme val="minor"/>
    </font>
    <font>
      <b/>
      <i/>
      <sz val="12"/>
      <color theme="0"/>
      <name val="Calibri"/>
      <family val="2"/>
      <scheme val="minor"/>
    </font>
    <font>
      <b/>
      <sz val="16"/>
      <color theme="1"/>
      <name val="Calibri"/>
      <family val="2"/>
      <scheme val="minor"/>
    </font>
    <font>
      <b/>
      <sz val="10.5"/>
      <color theme="1"/>
      <name val="Calibri"/>
      <family val="2"/>
      <scheme val="minor"/>
    </font>
    <font>
      <b/>
      <sz val="16"/>
      <color theme="0"/>
      <name val="Calibri"/>
      <family val="2"/>
      <scheme val="minor"/>
    </font>
    <font>
      <i/>
      <sz val="11"/>
      <name val="Calibri"/>
      <family val="2"/>
      <scheme val="minor"/>
    </font>
    <font>
      <b/>
      <sz val="30"/>
      <color theme="1"/>
      <name val="Calibri"/>
      <family val="2"/>
      <scheme val="minor"/>
    </font>
    <font>
      <b/>
      <sz val="10"/>
      <color theme="1"/>
      <name val="Calibri"/>
      <family val="2"/>
      <scheme val="minor"/>
    </font>
    <font>
      <i/>
      <sz val="9"/>
      <color theme="1"/>
      <name val="Calibri"/>
      <family val="2"/>
      <scheme val="minor"/>
    </font>
    <font>
      <i/>
      <sz val="9"/>
      <name val="Calibri"/>
      <family val="2"/>
      <scheme val="minor"/>
    </font>
    <font>
      <i/>
      <sz val="10"/>
      <name val="Calibri"/>
      <family val="2"/>
      <scheme val="minor"/>
    </font>
    <font>
      <i/>
      <sz val="10"/>
      <color theme="1"/>
      <name val="Calibri"/>
      <family val="2"/>
      <scheme val="minor"/>
    </font>
    <font>
      <b/>
      <sz val="10"/>
      <color theme="0"/>
      <name val="Calibri"/>
      <family val="2"/>
      <scheme val="minor"/>
    </font>
    <font>
      <b/>
      <sz val="16"/>
      <name val="Calibri"/>
      <family val="2"/>
      <scheme val="minor"/>
    </font>
    <font>
      <b/>
      <vertAlign val="superscript"/>
      <sz val="12"/>
      <color theme="0"/>
      <name val="Calibri"/>
      <family val="2"/>
      <scheme val="minor"/>
    </font>
    <font>
      <i/>
      <vertAlign val="superscript"/>
      <sz val="9"/>
      <name val="Calibri"/>
      <family val="2"/>
      <scheme val="minor"/>
    </font>
    <font>
      <b/>
      <sz val="14"/>
      <color theme="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EFB22D"/>
        <bgColor indexed="64"/>
      </patternFill>
    </fill>
    <fill>
      <patternFill patternType="solid">
        <fgColor theme="3"/>
        <bgColor indexed="64"/>
      </patternFill>
    </fill>
    <fill>
      <patternFill patternType="solid">
        <fgColor rgb="FF1EB53A"/>
        <bgColor indexed="64"/>
      </patternFill>
    </fill>
    <fill>
      <patternFill patternType="solid">
        <fgColor rgb="FFC66005"/>
        <bgColor indexed="64"/>
      </patternFill>
    </fill>
    <fill>
      <patternFill patternType="solid">
        <fgColor theme="3" tint="0.39997558519241921"/>
        <bgColor indexed="64"/>
      </patternFill>
    </fill>
    <fill>
      <patternFill patternType="solid">
        <fgColor rgb="FF92D050"/>
        <bgColor indexed="64"/>
      </patternFill>
    </fill>
    <fill>
      <patternFill patternType="solid">
        <fgColor theme="7"/>
        <bgColor indexed="64"/>
      </patternFill>
    </fill>
    <fill>
      <patternFill patternType="solid">
        <fgColor them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4" tint="0.39997558519241921"/>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n">
        <color indexed="64"/>
      </left>
      <right/>
      <top/>
      <bottom/>
      <diagonal/>
    </border>
    <border>
      <left style="medium">
        <color theme="0"/>
      </left>
      <right/>
      <top/>
      <bottom/>
      <diagonal/>
    </border>
    <border>
      <left/>
      <right style="thin">
        <color indexed="64"/>
      </right>
      <top/>
      <bottom/>
      <diagonal/>
    </border>
    <border>
      <left/>
      <right/>
      <top style="thin">
        <color theme="0"/>
      </top>
      <bottom/>
      <diagonal/>
    </border>
    <border>
      <left/>
      <right/>
      <top style="thin">
        <color theme="0"/>
      </top>
      <bottom style="thin">
        <color theme="0"/>
      </bottom>
      <diagonal/>
    </border>
    <border>
      <left/>
      <right/>
      <top style="thin">
        <color indexed="64"/>
      </top>
      <bottom style="thin">
        <color theme="0"/>
      </bottom>
      <diagonal/>
    </border>
    <border>
      <left/>
      <right/>
      <top/>
      <bottom style="thin">
        <color theme="0"/>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indexed="64"/>
      </top>
      <bottom style="thin">
        <color theme="0"/>
      </bottom>
      <diagonal/>
    </border>
    <border>
      <left style="thin">
        <color theme="0"/>
      </left>
      <right/>
      <top style="thin">
        <color indexed="64"/>
      </top>
      <bottom/>
      <diagonal/>
    </border>
    <border>
      <left/>
      <right style="thin">
        <color theme="0"/>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medium">
        <color theme="0"/>
      </left>
      <right/>
      <top style="thin">
        <color indexed="64"/>
      </top>
      <bottom style="thin">
        <color theme="1"/>
      </bottom>
      <diagonal/>
    </border>
    <border>
      <left style="medium">
        <color theme="0"/>
      </left>
      <right/>
      <top style="medium">
        <color theme="0"/>
      </top>
      <bottom style="medium">
        <color theme="0"/>
      </bottom>
      <diagonal/>
    </border>
    <border>
      <left style="thin">
        <color indexed="64"/>
      </left>
      <right/>
      <top style="thin">
        <color theme="1"/>
      </top>
      <bottom/>
      <diagonal/>
    </border>
    <border>
      <left style="thin">
        <color theme="1"/>
      </left>
      <right style="thin">
        <color theme="1"/>
      </right>
      <top/>
      <bottom/>
      <diagonal/>
    </border>
    <border>
      <left style="thin">
        <color theme="1"/>
      </left>
      <right/>
      <top/>
      <bottom style="thin">
        <color indexed="64"/>
      </bottom>
      <diagonal/>
    </border>
    <border>
      <left style="thin">
        <color theme="1"/>
      </left>
      <right style="thin">
        <color theme="1"/>
      </right>
      <top/>
      <bottom style="thin">
        <color indexed="64"/>
      </bottom>
      <diagonal/>
    </border>
    <border>
      <left/>
      <right style="thin">
        <color theme="1"/>
      </right>
      <top style="thin">
        <color indexed="64"/>
      </top>
      <bottom style="thin">
        <color indexed="64"/>
      </bottom>
      <diagonal/>
    </border>
    <border>
      <left/>
      <right/>
      <top style="thin">
        <color indexed="64"/>
      </top>
      <bottom style="thin">
        <color theme="1"/>
      </bottom>
      <diagonal/>
    </border>
    <border>
      <left/>
      <right style="medium">
        <color theme="0"/>
      </right>
      <top style="thin">
        <color indexed="64"/>
      </top>
      <bottom style="thin">
        <color theme="1"/>
      </bottom>
      <diagonal/>
    </border>
    <border>
      <left style="medium">
        <color theme="0"/>
      </left>
      <right style="medium">
        <color theme="0"/>
      </right>
      <top style="thin">
        <color indexed="64"/>
      </top>
      <bottom style="thin">
        <color theme="1"/>
      </bottom>
      <diagonal/>
    </border>
    <border>
      <left/>
      <right style="thin">
        <color theme="0"/>
      </right>
      <top style="thin">
        <color theme="0"/>
      </top>
      <bottom style="thin">
        <color theme="0"/>
      </bottom>
      <diagonal/>
    </border>
    <border>
      <left/>
      <right style="thin">
        <color indexed="64"/>
      </right>
      <top/>
      <bottom style="thin">
        <color indexed="64"/>
      </bottom>
      <diagonal/>
    </border>
    <border>
      <left style="thin">
        <color theme="0"/>
      </left>
      <right/>
      <top style="thin">
        <color theme="0"/>
      </top>
      <bottom style="thin">
        <color theme="0"/>
      </bottom>
      <diagonal/>
    </border>
    <border>
      <left style="thin">
        <color indexed="64"/>
      </left>
      <right/>
      <top style="thin">
        <color theme="0"/>
      </top>
      <bottom style="thin">
        <color indexed="64"/>
      </bottom>
      <diagonal/>
    </border>
    <border>
      <left style="thin">
        <color theme="0"/>
      </left>
      <right/>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theme="0"/>
      </top>
      <bottom style="thin">
        <color theme="0"/>
      </bottom>
      <diagonal/>
    </border>
  </borders>
  <cellStyleXfs count="1">
    <xf numFmtId="0" fontId="0" fillId="0" borderId="0"/>
  </cellStyleXfs>
  <cellXfs count="224">
    <xf numFmtId="0" fontId="0" fillId="0" borderId="0" xfId="0"/>
    <xf numFmtId="1" fontId="5" fillId="2" borderId="8" xfId="0" applyNumberFormat="1" applyFont="1" applyFill="1" applyBorder="1" applyAlignment="1" applyProtection="1">
      <alignment vertical="center"/>
      <protection locked="0"/>
    </xf>
    <xf numFmtId="1" fontId="5" fillId="2" borderId="2" xfId="0" applyNumberFormat="1" applyFont="1" applyFill="1" applyBorder="1" applyAlignment="1" applyProtection="1">
      <alignment horizontal="center" vertical="center"/>
      <protection locked="0"/>
    </xf>
    <xf numFmtId="1" fontId="6" fillId="2" borderId="2" xfId="0" applyNumberFormat="1" applyFont="1" applyFill="1" applyBorder="1" applyAlignment="1" applyProtection="1">
      <alignment horizontal="center" vertical="center"/>
      <protection locked="0"/>
    </xf>
    <xf numFmtId="0" fontId="0" fillId="0" borderId="4" xfId="0" applyBorder="1" applyAlignment="1">
      <alignment vertical="center"/>
    </xf>
    <xf numFmtId="0" fontId="8" fillId="0" borderId="0" xfId="0" applyFont="1"/>
    <xf numFmtId="0" fontId="8" fillId="2" borderId="0" xfId="0" applyFont="1" applyFill="1"/>
    <xf numFmtId="0" fontId="9" fillId="2" borderId="0" xfId="0" applyFont="1" applyFill="1"/>
    <xf numFmtId="1" fontId="11" fillId="2" borderId="0" xfId="0" applyNumberFormat="1" applyFont="1" applyFill="1"/>
    <xf numFmtId="0" fontId="8" fillId="2" borderId="0" xfId="0" applyFont="1" applyFill="1" applyAlignment="1">
      <alignment horizontal="center"/>
    </xf>
    <xf numFmtId="1" fontId="8" fillId="2" borderId="0" xfId="0" applyNumberFormat="1" applyFont="1" applyFill="1"/>
    <xf numFmtId="0" fontId="10" fillId="2" borderId="0" xfId="0" applyFont="1" applyFill="1" applyAlignment="1">
      <alignment horizontal="center" vertical="center"/>
    </xf>
    <xf numFmtId="0" fontId="8" fillId="0" borderId="0" xfId="0" applyFont="1" applyAlignment="1">
      <alignment horizontal="center" vertical="center"/>
    </xf>
    <xf numFmtId="1" fontId="9" fillId="2" borderId="2" xfId="0" applyNumberFormat="1" applyFont="1" applyFill="1" applyBorder="1" applyAlignment="1" applyProtection="1">
      <alignment horizontal="center" vertical="center"/>
      <protection locked="0"/>
    </xf>
    <xf numFmtId="1" fontId="10" fillId="2" borderId="0" xfId="0" applyNumberFormat="1" applyFont="1" applyFill="1" applyAlignment="1">
      <alignment horizontal="center" vertical="center"/>
    </xf>
    <xf numFmtId="1" fontId="10" fillId="2" borderId="2" xfId="0" applyNumberFormat="1" applyFont="1" applyFill="1" applyBorder="1" applyAlignment="1" applyProtection="1">
      <alignment horizontal="center" vertical="center"/>
      <protection locked="0"/>
    </xf>
    <xf numFmtId="1" fontId="10" fillId="2" borderId="2" xfId="0" applyNumberFormat="1" applyFont="1" applyFill="1" applyBorder="1" applyAlignment="1">
      <alignment horizontal="center" vertical="center"/>
    </xf>
    <xf numFmtId="1" fontId="10" fillId="2" borderId="9" xfId="0" applyNumberFormat="1" applyFont="1" applyFill="1" applyBorder="1" applyAlignment="1" applyProtection="1">
      <alignment horizontal="center" vertical="center"/>
      <protection locked="0"/>
    </xf>
    <xf numFmtId="0" fontId="8" fillId="0" borderId="0" xfId="0" applyFont="1" applyAlignment="1">
      <alignment horizontal="center"/>
    </xf>
    <xf numFmtId="1" fontId="8" fillId="0" borderId="0" xfId="0" applyNumberFormat="1" applyFont="1"/>
    <xf numFmtId="49" fontId="0" fillId="0" borderId="0" xfId="0" applyNumberFormat="1"/>
    <xf numFmtId="0" fontId="7" fillId="0" borderId="0" xfId="0" applyFont="1"/>
    <xf numFmtId="1" fontId="10" fillId="2" borderId="9" xfId="0" applyNumberFormat="1" applyFont="1" applyFill="1" applyBorder="1" applyAlignment="1">
      <alignment horizontal="center" vertical="center"/>
    </xf>
    <xf numFmtId="49" fontId="7" fillId="0" borderId="0" xfId="0" applyNumberFormat="1" applyFont="1"/>
    <xf numFmtId="0" fontId="9" fillId="2" borderId="0" xfId="0" applyFont="1" applyFill="1" applyAlignment="1">
      <alignment horizontal="center"/>
    </xf>
    <xf numFmtId="1" fontId="10" fillId="2" borderId="3" xfId="0" applyNumberFormat="1" applyFont="1" applyFill="1" applyBorder="1" applyAlignment="1" applyProtection="1">
      <alignment horizontal="center" vertical="center"/>
      <protection locked="0"/>
    </xf>
    <xf numFmtId="1" fontId="10" fillId="2" borderId="3" xfId="0" applyNumberFormat="1" applyFont="1" applyFill="1" applyBorder="1" applyAlignment="1">
      <alignment horizontal="center" vertical="center"/>
    </xf>
    <xf numFmtId="1" fontId="10" fillId="2" borderId="12" xfId="0" applyNumberFormat="1" applyFont="1" applyFill="1" applyBorder="1" applyAlignment="1">
      <alignment horizontal="center" vertical="center"/>
    </xf>
    <xf numFmtId="1" fontId="10" fillId="2" borderId="12" xfId="0" applyNumberFormat="1" applyFont="1" applyFill="1" applyBorder="1" applyAlignment="1" applyProtection="1">
      <alignment horizontal="center" vertical="center"/>
      <protection locked="0"/>
    </xf>
    <xf numFmtId="1" fontId="10" fillId="2" borderId="0" xfId="0" applyNumberFormat="1" applyFont="1" applyFill="1" applyAlignment="1" applyProtection="1">
      <alignment horizontal="center" vertical="center"/>
      <protection locked="0"/>
    </xf>
    <xf numFmtId="2" fontId="10" fillId="2" borderId="0" xfId="0" applyNumberFormat="1" applyFont="1" applyFill="1" applyAlignment="1">
      <alignment horizontal="center" vertical="center"/>
    </xf>
    <xf numFmtId="1" fontId="16" fillId="2" borderId="14" xfId="0" applyNumberFormat="1" applyFont="1" applyFill="1" applyBorder="1" applyAlignment="1">
      <alignment vertical="top" wrapText="1"/>
    </xf>
    <xf numFmtId="0" fontId="0" fillId="2" borderId="12" xfId="0" applyFill="1" applyBorder="1" applyAlignment="1">
      <alignment vertical="top" wrapText="1"/>
    </xf>
    <xf numFmtId="1" fontId="16" fillId="2" borderId="15" xfId="0" applyNumberFormat="1" applyFont="1" applyFill="1" applyBorder="1" applyAlignment="1">
      <alignment horizontal="left" vertical="center"/>
    </xf>
    <xf numFmtId="1" fontId="10" fillId="2" borderId="1" xfId="0" applyNumberFormat="1" applyFont="1" applyFill="1" applyBorder="1" applyAlignment="1" applyProtection="1">
      <alignment horizontal="center" vertical="center"/>
      <protection locked="0"/>
    </xf>
    <xf numFmtId="1" fontId="10" fillId="2" borderId="1" xfId="0" applyNumberFormat="1" applyFont="1" applyFill="1" applyBorder="1" applyAlignment="1">
      <alignment horizontal="center" vertical="center"/>
    </xf>
    <xf numFmtId="0" fontId="8" fillId="0" borderId="2" xfId="0" applyFont="1" applyBorder="1" applyAlignment="1">
      <alignment horizontal="center" vertical="center"/>
    </xf>
    <xf numFmtId="0" fontId="14" fillId="2" borderId="0" xfId="0" applyFont="1" applyFill="1" applyAlignment="1">
      <alignment horizontal="left" vertical="center"/>
    </xf>
    <xf numFmtId="164" fontId="10" fillId="2" borderId="2" xfId="0" applyNumberFormat="1" applyFont="1" applyFill="1" applyBorder="1" applyAlignment="1" applyProtection="1">
      <alignment horizontal="center" vertical="center"/>
      <protection locked="0"/>
    </xf>
    <xf numFmtId="164" fontId="9" fillId="2" borderId="2" xfId="0" applyNumberFormat="1" applyFont="1" applyFill="1" applyBorder="1" applyAlignment="1" applyProtection="1">
      <alignment horizontal="center" vertical="center"/>
      <protection locked="0"/>
    </xf>
    <xf numFmtId="1" fontId="10" fillId="14" borderId="2" xfId="0" applyNumberFormat="1" applyFont="1" applyFill="1" applyBorder="1" applyAlignment="1" applyProtection="1">
      <alignment horizontal="center" vertical="center"/>
      <protection locked="0"/>
    </xf>
    <xf numFmtId="49" fontId="0" fillId="2" borderId="0" xfId="0" applyNumberFormat="1" applyFill="1"/>
    <xf numFmtId="0" fontId="17" fillId="2" borderId="0" xfId="0" applyFont="1" applyFill="1"/>
    <xf numFmtId="1" fontId="10" fillId="2" borderId="27" xfId="0" applyNumberFormat="1" applyFont="1" applyFill="1" applyBorder="1" applyAlignment="1">
      <alignment horizontal="center" vertical="center"/>
    </xf>
    <xf numFmtId="1" fontId="21" fillId="2" borderId="0" xfId="0" applyNumberFormat="1" applyFont="1" applyFill="1" applyAlignment="1" applyProtection="1">
      <alignment vertical="center" wrapText="1"/>
      <protection locked="0"/>
    </xf>
    <xf numFmtId="164" fontId="10" fillId="2" borderId="0" xfId="0" applyNumberFormat="1" applyFont="1" applyFill="1" applyAlignment="1" applyProtection="1">
      <alignment horizontal="center" vertical="center"/>
      <protection locked="0"/>
    </xf>
    <xf numFmtId="164" fontId="10" fillId="2" borderId="0" xfId="0" applyNumberFormat="1" applyFont="1" applyFill="1" applyAlignment="1">
      <alignment horizontal="center" vertical="center"/>
    </xf>
    <xf numFmtId="1" fontId="9" fillId="2" borderId="2" xfId="0" applyNumberFormat="1" applyFont="1" applyFill="1" applyBorder="1" applyAlignment="1" applyProtection="1">
      <alignment horizontal="center" vertical="top"/>
      <protection locked="0"/>
    </xf>
    <xf numFmtId="1" fontId="10" fillId="2" borderId="0" xfId="0" applyNumberFormat="1" applyFont="1" applyFill="1" applyAlignment="1">
      <alignment horizontal="center" vertical="top"/>
    </xf>
    <xf numFmtId="0" fontId="8" fillId="0" borderId="0" xfId="0" applyFont="1" applyAlignment="1">
      <alignment horizontal="center" vertical="top"/>
    </xf>
    <xf numFmtId="1" fontId="9" fillId="2" borderId="31" xfId="0" applyNumberFormat="1" applyFont="1" applyFill="1" applyBorder="1" applyAlignment="1" applyProtection="1">
      <alignment horizontal="center" vertical="top"/>
      <protection locked="0"/>
    </xf>
    <xf numFmtId="1" fontId="9" fillId="2" borderId="35" xfId="0" applyNumberFormat="1" applyFont="1" applyFill="1" applyBorder="1" applyAlignment="1" applyProtection="1">
      <alignment horizontal="center" vertical="top"/>
      <protection locked="0"/>
    </xf>
    <xf numFmtId="1" fontId="9" fillId="2" borderId="36" xfId="0" applyNumberFormat="1" applyFont="1" applyFill="1" applyBorder="1" applyAlignment="1" applyProtection="1">
      <alignment horizontal="center" vertical="top" wrapText="1"/>
      <protection locked="0"/>
    </xf>
    <xf numFmtId="1" fontId="9" fillId="2" borderId="36" xfId="0" applyNumberFormat="1" applyFont="1" applyFill="1" applyBorder="1" applyAlignment="1" applyProtection="1">
      <alignment horizontal="center" vertical="top"/>
      <protection locked="0"/>
    </xf>
    <xf numFmtId="1" fontId="9" fillId="2" borderId="9" xfId="0" applyNumberFormat="1" applyFont="1" applyFill="1" applyBorder="1" applyAlignment="1" applyProtection="1">
      <alignment horizontal="center" vertical="top"/>
      <protection locked="0"/>
    </xf>
    <xf numFmtId="1" fontId="9" fillId="2" borderId="9" xfId="0" applyNumberFormat="1" applyFont="1" applyFill="1" applyBorder="1" applyAlignment="1" applyProtection="1">
      <alignment horizontal="center" vertical="center"/>
      <protection locked="0"/>
    </xf>
    <xf numFmtId="1" fontId="9" fillId="2" borderId="31" xfId="0" applyNumberFormat="1" applyFont="1" applyFill="1" applyBorder="1" applyAlignment="1" applyProtection="1">
      <alignment horizontal="center" vertical="center"/>
      <protection locked="0"/>
    </xf>
    <xf numFmtId="1" fontId="13" fillId="2" borderId="31" xfId="0" applyNumberFormat="1" applyFont="1" applyFill="1" applyBorder="1" applyAlignment="1" applyProtection="1">
      <alignment horizontal="center" vertical="center"/>
      <protection locked="0"/>
    </xf>
    <xf numFmtId="1" fontId="13" fillId="2" borderId="9" xfId="0" applyNumberFormat="1" applyFont="1" applyFill="1" applyBorder="1" applyAlignment="1" applyProtection="1">
      <alignment horizontal="center" vertical="center"/>
      <protection locked="0"/>
    </xf>
    <xf numFmtId="49" fontId="0" fillId="14" borderId="12" xfId="0" applyNumberFormat="1" applyFill="1" applyBorder="1" applyProtection="1">
      <protection locked="0"/>
    </xf>
    <xf numFmtId="49" fontId="0" fillId="14" borderId="23" xfId="0" applyNumberFormat="1" applyFill="1" applyBorder="1" applyProtection="1">
      <protection locked="0"/>
    </xf>
    <xf numFmtId="0" fontId="6" fillId="2" borderId="40" xfId="0" applyFont="1" applyFill="1" applyBorder="1" applyAlignment="1">
      <alignment horizontal="right" vertical="center"/>
    </xf>
    <xf numFmtId="0" fontId="6" fillId="2" borderId="42" xfId="0" applyFont="1" applyFill="1" applyBorder="1" applyAlignment="1">
      <alignment horizontal="right" vertical="center"/>
    </xf>
    <xf numFmtId="1" fontId="7" fillId="2" borderId="42" xfId="0" applyNumberFormat="1" applyFont="1" applyFill="1" applyBorder="1" applyAlignment="1">
      <alignment horizontal="right" vertical="center"/>
    </xf>
    <xf numFmtId="49" fontId="7" fillId="2" borderId="46" xfId="0" applyNumberFormat="1" applyFont="1" applyFill="1" applyBorder="1" applyProtection="1">
      <protection locked="0"/>
    </xf>
    <xf numFmtId="1" fontId="19" fillId="2" borderId="42" xfId="0" applyNumberFormat="1" applyFont="1" applyFill="1" applyBorder="1" applyAlignment="1">
      <alignment horizontal="right"/>
    </xf>
    <xf numFmtId="1" fontId="10" fillId="2" borderId="47" xfId="0" applyNumberFormat="1" applyFont="1" applyFill="1" applyBorder="1" applyAlignment="1">
      <alignment horizontal="center" vertical="center"/>
    </xf>
    <xf numFmtId="1" fontId="10" fillId="2" borderId="48" xfId="0" applyNumberFormat="1" applyFont="1" applyFill="1" applyBorder="1" applyAlignment="1">
      <alignment horizontal="center" vertical="center"/>
    </xf>
    <xf numFmtId="2" fontId="10" fillId="2" borderId="9" xfId="0" applyNumberFormat="1" applyFont="1" applyFill="1" applyBorder="1" applyAlignment="1">
      <alignment horizontal="center" vertical="center"/>
    </xf>
    <xf numFmtId="1" fontId="9" fillId="2" borderId="35" xfId="0" applyNumberFormat="1" applyFont="1" applyFill="1" applyBorder="1" applyAlignment="1" applyProtection="1">
      <alignment horizontal="center" vertical="center"/>
      <protection locked="0"/>
    </xf>
    <xf numFmtId="164" fontId="9" fillId="2" borderId="31" xfId="0" applyNumberFormat="1" applyFont="1" applyFill="1" applyBorder="1" applyAlignment="1" applyProtection="1">
      <alignment horizontal="center" vertical="center"/>
      <protection locked="0"/>
    </xf>
    <xf numFmtId="1" fontId="10" fillId="14" borderId="9" xfId="0" applyNumberFormat="1" applyFont="1" applyFill="1" applyBorder="1" applyAlignment="1" applyProtection="1">
      <alignment horizontal="center" vertical="center"/>
      <protection locked="0"/>
    </xf>
    <xf numFmtId="164" fontId="10" fillId="2" borderId="9" xfId="0" applyNumberFormat="1" applyFont="1" applyFill="1" applyBorder="1" applyAlignment="1" applyProtection="1">
      <alignment horizontal="center" vertical="center"/>
      <protection locked="0"/>
    </xf>
    <xf numFmtId="1" fontId="9" fillId="2" borderId="36" xfId="0" applyNumberFormat="1" applyFont="1" applyFill="1" applyBorder="1" applyAlignment="1" applyProtection="1">
      <alignment horizontal="center" vertical="center"/>
      <protection locked="0"/>
    </xf>
    <xf numFmtId="0" fontId="8" fillId="0" borderId="1" xfId="0" applyFont="1" applyBorder="1" applyAlignment="1">
      <alignment horizontal="center" vertical="center"/>
    </xf>
    <xf numFmtId="1" fontId="9" fillId="2" borderId="49" xfId="0" applyNumberFormat="1" applyFont="1" applyFill="1" applyBorder="1" applyAlignment="1" applyProtection="1">
      <alignment horizontal="center" vertical="center"/>
      <protection locked="0"/>
    </xf>
    <xf numFmtId="1" fontId="9" fillId="2" borderId="50" xfId="0" applyNumberFormat="1" applyFont="1" applyFill="1" applyBorder="1" applyAlignment="1" applyProtection="1">
      <alignment horizontal="center" vertical="center"/>
      <protection locked="0"/>
    </xf>
    <xf numFmtId="1" fontId="10" fillId="2" borderId="51" xfId="0" applyNumberFormat="1" applyFont="1" applyFill="1" applyBorder="1" applyAlignment="1">
      <alignment horizontal="center" vertical="center"/>
    </xf>
    <xf numFmtId="1" fontId="10" fillId="2" borderId="52" xfId="0" applyNumberFormat="1" applyFont="1" applyFill="1" applyBorder="1" applyAlignment="1" applyProtection="1">
      <alignment horizontal="center" vertical="center"/>
      <protection locked="0"/>
    </xf>
    <xf numFmtId="1" fontId="10" fillId="14" borderId="52" xfId="0" applyNumberFormat="1" applyFont="1" applyFill="1" applyBorder="1" applyAlignment="1" applyProtection="1">
      <alignment horizontal="center" vertical="center"/>
      <protection locked="0"/>
    </xf>
    <xf numFmtId="164" fontId="10" fillId="2" borderId="52" xfId="0" applyNumberFormat="1" applyFont="1" applyFill="1" applyBorder="1" applyAlignment="1" applyProtection="1">
      <alignment horizontal="center" vertical="center"/>
      <protection locked="0"/>
    </xf>
    <xf numFmtId="1" fontId="10" fillId="2" borderId="49" xfId="0" applyNumberFormat="1" applyFont="1" applyFill="1" applyBorder="1" applyAlignment="1">
      <alignment horizontal="center" vertical="center"/>
    </xf>
    <xf numFmtId="2" fontId="10" fillId="2" borderId="53" xfId="0" applyNumberFormat="1" applyFont="1" applyFill="1" applyBorder="1" applyAlignment="1">
      <alignment horizontal="center" vertical="center"/>
    </xf>
    <xf numFmtId="1" fontId="10" fillId="2" borderId="10" xfId="0" applyNumberFormat="1" applyFont="1" applyFill="1" applyBorder="1" applyAlignment="1" applyProtection="1">
      <alignment horizontal="center" vertical="center"/>
      <protection locked="0"/>
    </xf>
    <xf numFmtId="0" fontId="8" fillId="2" borderId="13" xfId="0" applyFont="1" applyFill="1" applyBorder="1" applyAlignment="1">
      <alignment horizontal="center"/>
    </xf>
    <xf numFmtId="49" fontId="0" fillId="14" borderId="0" xfId="0" applyNumberFormat="1" applyFill="1" applyAlignment="1" applyProtection="1">
      <alignment horizontal="center"/>
      <protection locked="0"/>
    </xf>
    <xf numFmtId="49" fontId="0" fillId="14" borderId="0" xfId="0" applyNumberFormat="1" applyFill="1" applyAlignment="1" applyProtection="1">
      <alignment horizontal="left"/>
      <protection locked="0"/>
    </xf>
    <xf numFmtId="1" fontId="10" fillId="2" borderId="22" xfId="0" applyNumberFormat="1" applyFont="1" applyFill="1" applyBorder="1" applyAlignment="1">
      <alignment horizontal="center" vertical="center"/>
    </xf>
    <xf numFmtId="1" fontId="14" fillId="3" borderId="16" xfId="0" applyNumberFormat="1" applyFont="1" applyFill="1" applyBorder="1" applyAlignment="1" applyProtection="1">
      <alignment horizontal="center" vertical="top"/>
      <protection locked="0"/>
    </xf>
    <xf numFmtId="1" fontId="26" fillId="2" borderId="31" xfId="0" applyNumberFormat="1" applyFont="1" applyFill="1" applyBorder="1" applyAlignment="1" applyProtection="1">
      <alignment horizontal="center" vertical="top" wrapText="1"/>
      <protection locked="0"/>
    </xf>
    <xf numFmtId="0" fontId="8" fillId="2" borderId="50" xfId="0" applyFont="1" applyFill="1" applyBorder="1"/>
    <xf numFmtId="1" fontId="10" fillId="2" borderId="50" xfId="0" applyNumberFormat="1" applyFont="1" applyFill="1" applyBorder="1" applyAlignment="1">
      <alignment horizontal="center" vertical="center"/>
    </xf>
    <xf numFmtId="1" fontId="10" fillId="2" borderId="56" xfId="0" applyNumberFormat="1" applyFont="1" applyFill="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42" xfId="0" applyFont="1" applyBorder="1" applyAlignment="1">
      <alignment horizontal="center" vertical="center"/>
    </xf>
    <xf numFmtId="0" fontId="0" fillId="14" borderId="41" xfId="0" applyFill="1" applyBorder="1" applyProtection="1">
      <protection locked="0"/>
    </xf>
    <xf numFmtId="49" fontId="0" fillId="14" borderId="41" xfId="0" applyNumberFormat="1" applyFill="1" applyBorder="1" applyProtection="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0" xfId="0" applyFont="1" applyBorder="1" applyAlignment="1">
      <alignment horizontal="center" vertical="center"/>
    </xf>
    <xf numFmtId="2" fontId="10" fillId="2" borderId="60" xfId="0" applyNumberFormat="1" applyFont="1" applyFill="1" applyBorder="1" applyAlignment="1">
      <alignment horizontal="center" vertical="center"/>
    </xf>
    <xf numFmtId="1" fontId="28" fillId="3" borderId="16" xfId="0" applyNumberFormat="1" applyFont="1" applyFill="1" applyBorder="1" applyAlignment="1" applyProtection="1">
      <alignment horizontal="center" vertical="top" wrapText="1"/>
      <protection locked="0"/>
    </xf>
    <xf numFmtId="3" fontId="29" fillId="2" borderId="16" xfId="0" applyNumberFormat="1" applyFont="1" applyFill="1" applyBorder="1" applyAlignment="1" applyProtection="1">
      <alignment horizontal="center" vertical="center"/>
      <protection locked="0"/>
    </xf>
    <xf numFmtId="1" fontId="10" fillId="2" borderId="11" xfId="0" applyNumberFormat="1" applyFont="1" applyFill="1" applyBorder="1" applyAlignment="1">
      <alignment vertical="center"/>
    </xf>
    <xf numFmtId="1" fontId="10" fillId="2" borderId="10" xfId="0" applyNumberFormat="1" applyFont="1" applyFill="1" applyBorder="1" applyAlignment="1">
      <alignment vertical="center"/>
    </xf>
    <xf numFmtId="0" fontId="8" fillId="2" borderId="54" xfId="0" applyFont="1" applyFill="1" applyBorder="1" applyAlignment="1">
      <alignment horizontal="center"/>
    </xf>
    <xf numFmtId="1" fontId="10" fillId="2" borderId="15" xfId="0" applyNumberFormat="1" applyFont="1" applyFill="1" applyBorder="1" applyAlignment="1">
      <alignment vertical="center"/>
    </xf>
    <xf numFmtId="1" fontId="10" fillId="2" borderId="31" xfId="0" applyNumberFormat="1" applyFont="1" applyFill="1" applyBorder="1" applyAlignment="1" applyProtection="1">
      <alignment horizontal="center" vertical="center"/>
      <protection locked="0"/>
    </xf>
    <xf numFmtId="1" fontId="10" fillId="2" borderId="64" xfId="0" applyNumberFormat="1" applyFont="1" applyFill="1" applyBorder="1" applyAlignment="1">
      <alignment vertical="center"/>
    </xf>
    <xf numFmtId="1" fontId="10" fillId="2" borderId="31" xfId="0" applyNumberFormat="1" applyFont="1" applyFill="1" applyBorder="1" applyAlignment="1">
      <alignment horizontal="center" vertical="center"/>
    </xf>
    <xf numFmtId="1" fontId="14" fillId="3" borderId="16" xfId="0" applyNumberFormat="1" applyFont="1" applyFill="1" applyBorder="1" applyAlignment="1" applyProtection="1">
      <alignment vertical="top"/>
      <protection locked="0"/>
    </xf>
    <xf numFmtId="1" fontId="8" fillId="2" borderId="16" xfId="0" applyNumberFormat="1" applyFont="1" applyFill="1" applyBorder="1"/>
    <xf numFmtId="1" fontId="14" fillId="3" borderId="16" xfId="0" applyNumberFormat="1" applyFont="1" applyFill="1" applyBorder="1" applyAlignment="1" applyProtection="1">
      <alignment horizontal="center" vertical="top" wrapText="1"/>
      <protection locked="0"/>
    </xf>
    <xf numFmtId="1" fontId="14" fillId="3" borderId="63" xfId="0" applyNumberFormat="1" applyFont="1" applyFill="1" applyBorder="1" applyAlignment="1" applyProtection="1">
      <alignment vertical="top"/>
      <protection locked="0"/>
    </xf>
    <xf numFmtId="1" fontId="14" fillId="3" borderId="65" xfId="0" applyNumberFormat="1" applyFont="1" applyFill="1" applyBorder="1" applyAlignment="1" applyProtection="1">
      <alignment horizontal="center" vertical="top" wrapText="1"/>
      <protection locked="0"/>
    </xf>
    <xf numFmtId="1" fontId="10" fillId="2" borderId="66" xfId="0" applyNumberFormat="1" applyFont="1" applyFill="1" applyBorder="1" applyAlignment="1" applyProtection="1">
      <alignment horizontal="center" vertical="center"/>
      <protection locked="0"/>
    </xf>
    <xf numFmtId="1" fontId="15" fillId="3" borderId="26" xfId="0" applyNumberFormat="1" applyFont="1" applyFill="1" applyBorder="1" applyAlignment="1" applyProtection="1">
      <alignment vertical="center"/>
      <protection locked="0"/>
    </xf>
    <xf numFmtId="0" fontId="14" fillId="3" borderId="28" xfId="0" applyFont="1" applyFill="1" applyBorder="1" applyAlignment="1">
      <alignment horizontal="center" vertical="top"/>
    </xf>
    <xf numFmtId="0" fontId="14" fillId="3" borderId="29" xfId="0" applyFont="1" applyFill="1" applyBorder="1" applyAlignment="1">
      <alignment horizontal="center" vertical="top"/>
    </xf>
    <xf numFmtId="1" fontId="14" fillId="3" borderId="67" xfId="0" applyNumberFormat="1" applyFont="1" applyFill="1" applyBorder="1" applyAlignment="1" applyProtection="1">
      <alignment horizontal="center" vertical="top" wrapText="1"/>
      <protection locked="0"/>
    </xf>
    <xf numFmtId="1" fontId="14" fillId="3" borderId="26" xfId="0" applyNumberFormat="1" applyFont="1" applyFill="1" applyBorder="1" applyAlignment="1" applyProtection="1">
      <alignment horizontal="center" vertical="top" wrapText="1"/>
      <protection locked="0"/>
    </xf>
    <xf numFmtId="1" fontId="9" fillId="2" borderId="36" xfId="0" applyNumberFormat="1" applyFont="1" applyFill="1" applyBorder="1" applyAlignment="1" applyProtection="1">
      <alignment horizontal="center" vertical="top"/>
      <protection locked="0"/>
    </xf>
    <xf numFmtId="1" fontId="9" fillId="2" borderId="31" xfId="0" applyNumberFormat="1" applyFont="1" applyFill="1" applyBorder="1" applyAlignment="1" applyProtection="1">
      <alignment horizontal="center" vertical="top"/>
      <protection locked="0"/>
    </xf>
    <xf numFmtId="0" fontId="9" fillId="2" borderId="21" xfId="0" applyFont="1" applyFill="1" applyBorder="1" applyAlignment="1">
      <alignment horizontal="center" wrapText="1"/>
    </xf>
    <xf numFmtId="0" fontId="9" fillId="2" borderId="0" xfId="0" applyFont="1" applyFill="1" applyAlignment="1">
      <alignment horizontal="center" wrapText="1"/>
    </xf>
    <xf numFmtId="0" fontId="22" fillId="2" borderId="0" xfId="0" applyFont="1" applyFill="1" applyAlignment="1">
      <alignment horizontal="center"/>
    </xf>
    <xf numFmtId="49" fontId="5" fillId="14" borderId="0" xfId="0" applyNumberFormat="1" applyFont="1" applyFill="1" applyAlignment="1" applyProtection="1">
      <alignment horizontal="center" vertical="top" wrapText="1"/>
      <protection locked="0"/>
    </xf>
    <xf numFmtId="49" fontId="5" fillId="14" borderId="41" xfId="0" applyNumberFormat="1" applyFont="1" applyFill="1" applyBorder="1" applyAlignment="1" applyProtection="1">
      <alignment horizontal="center" vertical="top" wrapText="1"/>
      <protection locked="0"/>
    </xf>
    <xf numFmtId="49" fontId="5" fillId="14" borderId="44" xfId="0" applyNumberFormat="1" applyFont="1" applyFill="1" applyBorder="1" applyAlignment="1" applyProtection="1">
      <alignment horizontal="center" vertical="top" wrapText="1"/>
      <protection locked="0"/>
    </xf>
    <xf numFmtId="49" fontId="5" fillId="14" borderId="45" xfId="0" applyNumberFormat="1" applyFont="1" applyFill="1" applyBorder="1" applyAlignment="1" applyProtection="1">
      <alignment horizontal="center" vertical="top" wrapText="1"/>
      <protection locked="0"/>
    </xf>
    <xf numFmtId="0" fontId="9" fillId="11" borderId="32" xfId="0" applyFont="1" applyFill="1" applyBorder="1" applyAlignment="1" applyProtection="1">
      <alignment horizontal="center" vertical="center"/>
      <protection locked="0"/>
    </xf>
    <xf numFmtId="0" fontId="9" fillId="11" borderId="33" xfId="0" applyFont="1" applyFill="1" applyBorder="1" applyAlignment="1" applyProtection="1">
      <alignment horizontal="center" vertical="center"/>
      <protection locked="0"/>
    </xf>
    <xf numFmtId="0" fontId="9" fillId="11" borderId="34"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2" fillId="15" borderId="32" xfId="0" applyFont="1" applyFill="1" applyBorder="1" applyAlignment="1" applyProtection="1">
      <alignment horizontal="center" vertical="center"/>
      <protection locked="0"/>
    </xf>
    <xf numFmtId="0" fontId="12" fillId="15" borderId="33" xfId="0" applyFont="1" applyFill="1" applyBorder="1" applyAlignment="1" applyProtection="1">
      <alignment horizontal="center" vertical="center"/>
      <protection locked="0"/>
    </xf>
    <xf numFmtId="0" fontId="9" fillId="13" borderId="32" xfId="0" applyFont="1" applyFill="1" applyBorder="1" applyAlignment="1" applyProtection="1">
      <alignment horizontal="center" vertical="center"/>
      <protection locked="0"/>
    </xf>
    <xf numFmtId="0" fontId="9" fillId="13" borderId="33" xfId="0" applyFont="1" applyFill="1" applyBorder="1" applyAlignment="1" applyProtection="1">
      <alignment horizontal="center" vertical="center"/>
      <protection locked="0"/>
    </xf>
    <xf numFmtId="0" fontId="9" fillId="13" borderId="34" xfId="0" applyFont="1" applyFill="1" applyBorder="1" applyAlignment="1" applyProtection="1">
      <alignment horizontal="center" vertical="center"/>
      <protection locked="0"/>
    </xf>
    <xf numFmtId="0" fontId="12" fillId="7" borderId="2" xfId="0" applyFont="1" applyFill="1" applyBorder="1" applyAlignment="1" applyProtection="1">
      <alignment horizontal="center" vertical="center"/>
      <protection locked="0"/>
    </xf>
    <xf numFmtId="0" fontId="12" fillId="10" borderId="20" xfId="0" applyFont="1" applyFill="1" applyBorder="1" applyAlignment="1" applyProtection="1">
      <alignment horizontal="center" vertical="center"/>
      <protection locked="0"/>
    </xf>
    <xf numFmtId="0" fontId="12" fillId="10" borderId="0" xfId="0" applyFont="1" applyFill="1" applyAlignment="1" applyProtection="1">
      <alignment horizontal="center" vertical="center"/>
      <protection locked="0"/>
    </xf>
    <xf numFmtId="0" fontId="14" fillId="8" borderId="37" xfId="0" applyFont="1" applyFill="1" applyBorder="1" applyAlignment="1">
      <alignment horizontal="center" vertical="center"/>
    </xf>
    <xf numFmtId="0" fontId="14" fillId="8" borderId="38" xfId="0" applyFont="1" applyFill="1" applyBorder="1" applyAlignment="1">
      <alignment horizontal="center" vertical="center"/>
    </xf>
    <xf numFmtId="0" fontId="14" fillId="8" borderId="39" xfId="0" applyFont="1" applyFill="1" applyBorder="1" applyAlignment="1">
      <alignment horizontal="center" vertical="center"/>
    </xf>
    <xf numFmtId="0" fontId="12" fillId="12" borderId="55" xfId="0" applyFont="1" applyFill="1" applyBorder="1" applyAlignment="1" applyProtection="1">
      <alignment horizontal="center" vertical="center"/>
      <protection locked="0"/>
    </xf>
    <xf numFmtId="0" fontId="12" fillId="12" borderId="38" xfId="0" applyFont="1" applyFill="1" applyBorder="1" applyAlignment="1" applyProtection="1">
      <alignment horizontal="center" vertical="center"/>
      <protection locked="0"/>
    </xf>
    <xf numFmtId="0" fontId="12" fillId="12" borderId="39" xfId="0" applyFont="1" applyFill="1" applyBorder="1" applyAlignment="1" applyProtection="1">
      <alignment horizontal="center" vertical="center"/>
      <protection locked="0"/>
    </xf>
    <xf numFmtId="0" fontId="12" fillId="7" borderId="14"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6" borderId="32" xfId="0" applyFont="1" applyFill="1" applyBorder="1" applyAlignment="1" applyProtection="1">
      <alignment horizontal="center" vertical="center"/>
      <protection locked="0"/>
    </xf>
    <xf numFmtId="0" fontId="12" fillId="6" borderId="33" xfId="0" applyFont="1" applyFill="1" applyBorder="1" applyAlignment="1" applyProtection="1">
      <alignment horizontal="center" vertical="center"/>
      <protection locked="0"/>
    </xf>
    <xf numFmtId="0" fontId="20" fillId="3" borderId="0" xfId="0" applyFont="1" applyFill="1" applyAlignment="1">
      <alignment horizontal="left" vertical="top" wrapText="1"/>
    </xf>
    <xf numFmtId="1" fontId="25" fillId="2" borderId="0" xfId="0" applyNumberFormat="1" applyFont="1" applyFill="1" applyAlignment="1" applyProtection="1">
      <alignment horizontal="left" vertical="center" wrapText="1"/>
      <protection locked="0"/>
    </xf>
    <xf numFmtId="0" fontId="12" fillId="7" borderId="55" xfId="0" applyFont="1" applyFill="1" applyBorder="1" applyAlignment="1" applyProtection="1">
      <alignment horizontal="center" vertical="center"/>
      <protection locked="0"/>
    </xf>
    <xf numFmtId="0" fontId="12" fillId="7" borderId="38" xfId="0" applyFont="1" applyFill="1" applyBorder="1" applyAlignment="1" applyProtection="1">
      <alignment horizontal="center" vertical="center"/>
      <protection locked="0"/>
    </xf>
    <xf numFmtId="0" fontId="12" fillId="12" borderId="37"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12" fillId="5" borderId="59"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4" borderId="32" xfId="0" applyFont="1" applyFill="1" applyBorder="1" applyAlignment="1" applyProtection="1">
      <alignment horizontal="center" vertical="center"/>
      <protection locked="0"/>
    </xf>
    <xf numFmtId="0" fontId="12" fillId="4" borderId="33" xfId="0" applyFont="1" applyFill="1" applyBorder="1" applyAlignment="1" applyProtection="1">
      <alignment horizontal="center" vertical="center"/>
      <protection locked="0"/>
    </xf>
    <xf numFmtId="0" fontId="12" fillId="4" borderId="34" xfId="0" applyFont="1" applyFill="1" applyBorder="1" applyAlignment="1" applyProtection="1">
      <alignment horizontal="center" vertical="center"/>
      <protection locked="0"/>
    </xf>
    <xf numFmtId="0" fontId="12" fillId="4" borderId="55" xfId="0" applyFont="1" applyFill="1" applyBorder="1" applyAlignment="1" applyProtection="1">
      <alignment horizontal="center" vertical="center"/>
      <protection locked="0"/>
    </xf>
    <xf numFmtId="0" fontId="12" fillId="4" borderId="38" xfId="0" applyFont="1" applyFill="1" applyBorder="1" applyAlignment="1" applyProtection="1">
      <alignment horizontal="center" vertical="center"/>
      <protection locked="0"/>
    </xf>
    <xf numFmtId="0" fontId="27" fillId="0" borderId="42" xfId="0" applyFont="1" applyBorder="1" applyAlignment="1">
      <alignment horizontal="left"/>
    </xf>
    <xf numFmtId="0" fontId="27" fillId="0" borderId="0" xfId="0" applyFont="1" applyAlignment="1">
      <alignment horizontal="left"/>
    </xf>
    <xf numFmtId="0" fontId="27" fillId="0" borderId="41" xfId="0" applyFont="1" applyBorder="1" applyAlignment="1">
      <alignment horizontal="left"/>
    </xf>
    <xf numFmtId="49" fontId="0" fillId="14" borderId="24" xfId="0" applyNumberFormat="1" applyFill="1" applyBorder="1" applyAlignment="1" applyProtection="1">
      <alignment horizontal="left"/>
      <protection locked="0"/>
    </xf>
    <xf numFmtId="1" fontId="7" fillId="2" borderId="26" xfId="0" applyNumberFormat="1" applyFont="1" applyFill="1" applyBorder="1" applyAlignment="1">
      <alignment horizontal="right"/>
    </xf>
    <xf numFmtId="0" fontId="6" fillId="2" borderId="42" xfId="0" applyFont="1" applyFill="1" applyBorder="1" applyAlignment="1">
      <alignment horizontal="right" vertical="top"/>
    </xf>
    <xf numFmtId="0" fontId="6" fillId="2" borderId="0" xfId="0" applyFont="1" applyFill="1" applyAlignment="1">
      <alignment horizontal="right" vertical="top"/>
    </xf>
    <xf numFmtId="0" fontId="6" fillId="2" borderId="42" xfId="0" applyFont="1" applyFill="1" applyBorder="1" applyAlignment="1">
      <alignment horizontal="right" vertical="top" wrapText="1"/>
    </xf>
    <xf numFmtId="0" fontId="0" fillId="0" borderId="42" xfId="0" applyBorder="1" applyAlignment="1">
      <alignment horizontal="right" vertical="top" wrapText="1"/>
    </xf>
    <xf numFmtId="0" fontId="0" fillId="0" borderId="43" xfId="0" applyBorder="1" applyAlignment="1">
      <alignment horizontal="right" vertical="top" wrapText="1"/>
    </xf>
    <xf numFmtId="49" fontId="0" fillId="14" borderId="0" xfId="0" applyNumberFormat="1" applyFill="1" applyAlignment="1" applyProtection="1">
      <alignment horizontal="left" vertical="top" wrapText="1"/>
      <protection locked="0"/>
    </xf>
    <xf numFmtId="49" fontId="6" fillId="2" borderId="42" xfId="0" applyNumberFormat="1" applyFont="1" applyFill="1" applyBorder="1" applyAlignment="1">
      <alignment horizontal="right" vertical="top" wrapText="1"/>
    </xf>
    <xf numFmtId="49" fontId="6" fillId="2" borderId="0" xfId="0" applyNumberFormat="1" applyFont="1" applyFill="1" applyAlignment="1">
      <alignment horizontal="right" vertical="top" wrapText="1"/>
    </xf>
    <xf numFmtId="49" fontId="6" fillId="2" borderId="43" xfId="0" applyNumberFormat="1" applyFont="1" applyFill="1" applyBorder="1" applyAlignment="1">
      <alignment horizontal="right" vertical="top" wrapText="1"/>
    </xf>
    <xf numFmtId="49" fontId="6" fillId="2" borderId="44" xfId="0" applyNumberFormat="1" applyFont="1" applyFill="1" applyBorder="1" applyAlignment="1">
      <alignment horizontal="right" vertical="top" wrapText="1"/>
    </xf>
    <xf numFmtId="49" fontId="0" fillId="14" borderId="44" xfId="0" applyNumberFormat="1" applyFill="1" applyBorder="1" applyAlignment="1" applyProtection="1">
      <alignment horizontal="left" vertical="top" wrapText="1"/>
      <protection locked="0"/>
    </xf>
    <xf numFmtId="0" fontId="24" fillId="0" borderId="0" xfId="0" applyFont="1" applyAlignment="1">
      <alignment horizontal="left"/>
    </xf>
    <xf numFmtId="0" fontId="8" fillId="2" borderId="17" xfId="0" applyFont="1" applyFill="1" applyBorder="1" applyAlignment="1">
      <alignment wrapText="1"/>
    </xf>
    <xf numFmtId="0" fontId="0" fillId="2" borderId="18" xfId="0" applyFill="1" applyBorder="1" applyAlignment="1">
      <alignment wrapText="1"/>
    </xf>
    <xf numFmtId="0" fontId="0" fillId="2" borderId="19" xfId="0" applyFill="1" applyBorder="1" applyAlignment="1">
      <alignment wrapText="1"/>
    </xf>
    <xf numFmtId="0" fontId="18" fillId="2" borderId="21" xfId="0" applyFont="1" applyFill="1" applyBorder="1" applyAlignment="1">
      <alignment horizontal="center" vertical="top" wrapText="1"/>
    </xf>
    <xf numFmtId="0" fontId="18" fillId="2" borderId="0" xfId="0" applyFont="1" applyFill="1" applyAlignment="1">
      <alignment horizontal="center" vertical="top" wrapText="1"/>
    </xf>
    <xf numFmtId="0" fontId="14" fillId="5" borderId="37" xfId="0" applyFont="1" applyFill="1" applyBorder="1" applyAlignment="1">
      <alignment horizontal="center"/>
    </xf>
    <xf numFmtId="0" fontId="14" fillId="5" borderId="38" xfId="0" applyFont="1" applyFill="1" applyBorder="1" applyAlignment="1">
      <alignment horizontal="center"/>
    </xf>
    <xf numFmtId="0" fontId="17" fillId="5" borderId="37" xfId="0" applyFont="1" applyFill="1" applyBorder="1" applyAlignment="1">
      <alignment horizontal="center"/>
    </xf>
    <xf numFmtId="0" fontId="17" fillId="5" borderId="38" xfId="0" applyFont="1" applyFill="1" applyBorder="1" applyAlignment="1">
      <alignment horizontal="center"/>
    </xf>
    <xf numFmtId="0" fontId="17" fillId="5" borderId="39" xfId="0" applyFont="1" applyFill="1" applyBorder="1" applyAlignment="1">
      <alignment horizontal="center"/>
    </xf>
    <xf numFmtId="49" fontId="0" fillId="14" borderId="23" xfId="0" applyNumberFormat="1" applyFill="1" applyBorder="1" applyAlignment="1" applyProtection="1">
      <alignment horizontal="left"/>
      <protection locked="0"/>
    </xf>
    <xf numFmtId="1" fontId="7" fillId="2" borderId="0" xfId="0" applyNumberFormat="1" applyFont="1" applyFill="1" applyAlignment="1">
      <alignment horizontal="right"/>
    </xf>
    <xf numFmtId="1" fontId="19" fillId="2" borderId="26" xfId="0" applyNumberFormat="1" applyFont="1" applyFill="1" applyBorder="1" applyAlignment="1">
      <alignment horizontal="left"/>
    </xf>
    <xf numFmtId="49" fontId="0" fillId="14" borderId="25" xfId="0" applyNumberFormat="1" applyFill="1" applyBorder="1" applyAlignment="1" applyProtection="1">
      <alignment horizontal="left"/>
      <protection locked="0"/>
    </xf>
    <xf numFmtId="1" fontId="23" fillId="2" borderId="12" xfId="0" applyNumberFormat="1" applyFont="1" applyFill="1" applyBorder="1" applyAlignment="1">
      <alignment horizontal="right"/>
    </xf>
    <xf numFmtId="49" fontId="0" fillId="14" borderId="12" xfId="0" applyNumberFormat="1" applyFill="1" applyBorder="1" applyAlignment="1" applyProtection="1">
      <alignment horizontal="left"/>
      <protection locked="0"/>
    </xf>
    <xf numFmtId="0" fontId="0" fillId="14" borderId="23" xfId="0" applyFill="1" applyBorder="1" applyAlignment="1" applyProtection="1">
      <alignment horizontal="left"/>
      <protection locked="0"/>
    </xf>
    <xf numFmtId="0" fontId="3" fillId="5" borderId="5"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 fillId="4" borderId="5" xfId="0" applyFont="1" applyFill="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9" borderId="5" xfId="0" applyFont="1" applyFill="1" applyBorder="1" applyAlignment="1" applyProtection="1">
      <alignment horizontal="center" vertical="center"/>
      <protection locked="0"/>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1" fontId="8" fillId="0" borderId="0" xfId="0" applyNumberFormat="1" applyFont="1" applyAlignment="1">
      <alignment horizontal="center"/>
    </xf>
    <xf numFmtId="3" fontId="14" fillId="3" borderId="30" xfId="0" applyNumberFormat="1" applyFont="1" applyFill="1" applyBorder="1" applyAlignment="1">
      <alignment horizontal="center" vertical="center"/>
    </xf>
    <xf numFmtId="1" fontId="32" fillId="3" borderId="26" xfId="0" applyNumberFormat="1" applyFont="1" applyFill="1" applyBorder="1" applyAlignment="1" applyProtection="1">
      <alignment horizontal="center" vertical="center"/>
      <protection locked="0"/>
    </xf>
    <xf numFmtId="1" fontId="32" fillId="3" borderId="0" xfId="0" applyNumberFormat="1" applyFont="1" applyFill="1" applyAlignment="1">
      <alignment horizontal="right"/>
    </xf>
    <xf numFmtId="1" fontId="32" fillId="3" borderId="0" xfId="0" applyNumberFormat="1" applyFont="1" applyFill="1" applyAlignment="1">
      <alignment horizontal="center"/>
    </xf>
    <xf numFmtId="3" fontId="10" fillId="2" borderId="2" xfId="0" applyNumberFormat="1" applyFont="1" applyFill="1" applyBorder="1" applyAlignment="1">
      <alignment horizontal="center" vertical="center"/>
    </xf>
    <xf numFmtId="3" fontId="0" fillId="2" borderId="12" xfId="0" applyNumberFormat="1" applyFill="1" applyBorder="1" applyAlignment="1">
      <alignment vertical="top" wrapText="1"/>
    </xf>
    <xf numFmtId="0" fontId="24" fillId="0" borderId="0" xfId="0" applyFont="1" applyAlignment="1"/>
    <xf numFmtId="0" fontId="24" fillId="2" borderId="0" xfId="0" applyFont="1" applyFill="1" applyAlignment="1"/>
    <xf numFmtId="1" fontId="10" fillId="2" borderId="68" xfId="0" applyNumberFormat="1" applyFont="1" applyFill="1" applyBorder="1" applyAlignment="1" applyProtection="1">
      <alignment horizontal="center" vertical="center"/>
      <protection locked="0"/>
    </xf>
    <xf numFmtId="1" fontId="10" fillId="2" borderId="69" xfId="0" applyNumberFormat="1" applyFont="1" applyFill="1" applyBorder="1" applyAlignment="1" applyProtection="1">
      <alignment horizontal="center" vertical="center"/>
      <protection locked="0"/>
    </xf>
    <xf numFmtId="1" fontId="14" fillId="3" borderId="70" xfId="0" applyNumberFormat="1" applyFont="1" applyFill="1" applyBorder="1" applyAlignment="1" applyProtection="1">
      <alignment horizontal="center" vertical="top"/>
      <protection locked="0"/>
    </xf>
  </cellXfs>
  <cellStyles count="1">
    <cellStyle name="Normal" xfId="0" builtinId="0"/>
  </cellStyles>
  <dxfs count="0"/>
  <tableStyles count="0" defaultTableStyle="TableStyleMedium2" defaultPivotStyle="PivotStyleLight16"/>
  <colors>
    <mruColors>
      <color rgb="FFEFB22D"/>
      <color rgb="FFC66005"/>
      <color rgb="FF1EB53A"/>
      <color rgb="FF703572"/>
      <color rgb="FF0033CC"/>
      <color rgb="FFFFCC66"/>
      <color rgb="FFFFCC00"/>
      <color rgb="FFFF9900"/>
      <color rgb="FF235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422697</xdr:colOff>
      <xdr:row>104</xdr:row>
      <xdr:rowOff>173777</xdr:rowOff>
    </xdr:from>
    <xdr:to>
      <xdr:col>1</xdr:col>
      <xdr:colOff>694272</xdr:colOff>
      <xdr:row>112</xdr:row>
      <xdr:rowOff>194026</xdr:rowOff>
    </xdr:to>
    <xdr:pic>
      <xdr:nvPicPr>
        <xdr:cNvPr id="2" name="Picture 1">
          <a:extLst>
            <a:ext uri="{FF2B5EF4-FFF2-40B4-BE49-F238E27FC236}">
              <a16:creationId xmlns:a16="http://schemas.microsoft.com/office/drawing/2014/main" id="{0075EF2D-1E58-4DF6-9FEB-FFD5336868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697" y="21614552"/>
          <a:ext cx="1433625" cy="17164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248A3-5FC4-4F42-9BEF-A4B145C81430}">
  <sheetPr>
    <tabColor rgb="FF00B050"/>
    <pageSetUpPr fitToPage="1"/>
  </sheetPr>
  <dimension ref="A1:R115"/>
  <sheetViews>
    <sheetView showZeros="0" tabSelected="1" zoomScale="90" zoomScaleNormal="90" zoomScalePageLayoutView="30" workbookViewId="0">
      <selection sqref="A1:O1"/>
    </sheetView>
  </sheetViews>
  <sheetFormatPr defaultColWidth="9.1796875" defaultRowHeight="15.5" x14ac:dyDescent="0.35"/>
  <cols>
    <col min="1" max="1" width="17.453125" style="18" customWidth="1"/>
    <col min="2" max="3" width="16.81640625" style="18" customWidth="1"/>
    <col min="4" max="4" width="21.26953125" style="19" customWidth="1"/>
    <col min="5" max="5" width="16.81640625" style="19" hidden="1" customWidth="1"/>
    <col min="6" max="7" width="16.81640625" style="18" customWidth="1"/>
    <col min="8" max="8" width="0.54296875" style="6" customWidth="1"/>
    <col min="9" max="10" width="17.453125" style="5" customWidth="1"/>
    <col min="11" max="11" width="16.453125" style="5" customWidth="1"/>
    <col min="12" max="12" width="21" style="19" customWidth="1"/>
    <col min="13" max="13" width="17.453125" style="19" hidden="1" customWidth="1"/>
    <col min="14" max="14" width="17.453125" style="5" customWidth="1"/>
    <col min="15" max="15" width="18.1796875" style="18" customWidth="1"/>
    <col min="16" max="16384" width="9.1796875" style="5"/>
  </cols>
  <sheetData>
    <row r="1" spans="1:15" ht="38.5" x14ac:dyDescent="0.85">
      <c r="A1" s="126" t="s">
        <v>54</v>
      </c>
      <c r="B1" s="126"/>
      <c r="C1" s="126"/>
      <c r="D1" s="126"/>
      <c r="E1" s="126"/>
      <c r="F1" s="126"/>
      <c r="G1" s="126"/>
      <c r="H1" s="126"/>
      <c r="I1" s="126"/>
      <c r="J1" s="126"/>
      <c r="K1" s="126"/>
      <c r="L1" s="126"/>
      <c r="M1" s="126"/>
      <c r="N1" s="126"/>
      <c r="O1" s="126"/>
    </row>
    <row r="2" spans="1:15" x14ac:dyDescent="0.35">
      <c r="A2" s="9"/>
      <c r="B2" s="9"/>
      <c r="C2" s="9"/>
      <c r="D2" s="10"/>
      <c r="E2" s="10"/>
      <c r="F2" s="9"/>
      <c r="G2" s="9"/>
      <c r="I2" s="6"/>
      <c r="J2" s="6"/>
      <c r="K2" s="6"/>
      <c r="L2" s="10"/>
      <c r="M2" s="10"/>
      <c r="N2" s="6"/>
      <c r="O2" s="9"/>
    </row>
    <row r="3" spans="1:15" ht="15.75" customHeight="1" x14ac:dyDescent="0.35">
      <c r="A3" s="124" t="s">
        <v>59</v>
      </c>
      <c r="B3" s="125"/>
      <c r="C3" s="125"/>
      <c r="D3" s="125"/>
      <c r="E3" s="125"/>
      <c r="F3" s="125"/>
      <c r="G3" s="125"/>
      <c r="H3" s="125"/>
      <c r="I3" s="125"/>
      <c r="J3" s="125"/>
      <c r="K3" s="125"/>
      <c r="L3" s="125"/>
      <c r="M3" s="125"/>
      <c r="N3" s="125"/>
      <c r="O3" s="125"/>
    </row>
    <row r="4" spans="1:15" ht="47.5" customHeight="1" thickBot="1" x14ac:dyDescent="0.4">
      <c r="A4" s="124"/>
      <c r="B4" s="125"/>
      <c r="C4" s="125"/>
      <c r="D4" s="125"/>
      <c r="E4" s="125"/>
      <c r="F4" s="125"/>
      <c r="G4" s="125"/>
      <c r="H4" s="125"/>
      <c r="I4" s="125"/>
      <c r="J4" s="125"/>
      <c r="K4" s="125"/>
      <c r="L4" s="125"/>
      <c r="M4" s="125"/>
      <c r="N4" s="125"/>
      <c r="O4" s="125"/>
    </row>
    <row r="5" spans="1:15" x14ac:dyDescent="0.35">
      <c r="A5" s="186"/>
      <c r="B5" s="187"/>
      <c r="C5" s="187"/>
      <c r="D5" s="187"/>
      <c r="E5" s="187"/>
      <c r="F5" s="187"/>
      <c r="G5" s="187"/>
      <c r="H5" s="187"/>
      <c r="I5" s="187"/>
      <c r="J5" s="187"/>
      <c r="K5" s="188"/>
      <c r="L5" s="6"/>
      <c r="M5" s="6"/>
      <c r="N5" s="6"/>
      <c r="O5" s="6"/>
    </row>
    <row r="6" spans="1:15" ht="21.75" customHeight="1" thickBot="1" x14ac:dyDescent="0.4">
      <c r="A6" s="189" t="s">
        <v>55</v>
      </c>
      <c r="B6" s="190"/>
      <c r="C6" s="190"/>
      <c r="D6" s="190"/>
      <c r="E6" s="190"/>
      <c r="F6" s="190"/>
      <c r="G6" s="190"/>
      <c r="H6" s="190"/>
      <c r="I6" s="190"/>
      <c r="J6" s="190"/>
      <c r="K6" s="190"/>
      <c r="L6" s="190"/>
      <c r="M6" s="190"/>
      <c r="N6" s="190"/>
      <c r="O6" s="190"/>
    </row>
    <row r="7" spans="1:15" x14ac:dyDescent="0.35">
      <c r="A7" s="186"/>
      <c r="B7" s="187"/>
      <c r="C7" s="187"/>
      <c r="D7" s="187"/>
      <c r="E7" s="187"/>
      <c r="F7" s="187"/>
      <c r="G7" s="187"/>
      <c r="H7" s="187"/>
      <c r="I7" s="187"/>
      <c r="J7" s="187"/>
      <c r="K7" s="188"/>
      <c r="L7" s="6"/>
      <c r="M7" s="6"/>
      <c r="N7" s="6"/>
      <c r="O7" s="6"/>
    </row>
    <row r="8" spans="1:15" ht="15.75" customHeight="1" x14ac:dyDescent="0.35">
      <c r="A8" s="191" t="s">
        <v>60</v>
      </c>
      <c r="B8" s="192"/>
      <c r="C8" s="192"/>
      <c r="D8" s="192"/>
      <c r="E8" s="192"/>
      <c r="F8" s="192"/>
      <c r="G8" s="192"/>
      <c r="H8" s="42"/>
      <c r="I8" s="193" t="s">
        <v>61</v>
      </c>
      <c r="J8" s="194"/>
      <c r="K8" s="194"/>
      <c r="L8" s="194"/>
      <c r="M8" s="194"/>
      <c r="N8" s="194"/>
      <c r="O8" s="195"/>
    </row>
    <row r="9" spans="1:15" x14ac:dyDescent="0.35">
      <c r="A9" s="61" t="s">
        <v>62</v>
      </c>
      <c r="B9" s="199"/>
      <c r="C9" s="199"/>
      <c r="D9" s="200" t="s">
        <v>53</v>
      </c>
      <c r="E9" s="200"/>
      <c r="F9" s="59"/>
      <c r="G9" s="86"/>
      <c r="I9" s="64" t="s">
        <v>63</v>
      </c>
      <c r="J9" s="201"/>
      <c r="K9" s="201"/>
      <c r="L9" s="200" t="s">
        <v>53</v>
      </c>
      <c r="M9" s="200"/>
      <c r="N9" s="200"/>
      <c r="O9" s="96"/>
    </row>
    <row r="10" spans="1:15" x14ac:dyDescent="0.35">
      <c r="A10" s="62" t="s">
        <v>49</v>
      </c>
      <c r="B10" s="196"/>
      <c r="C10" s="196"/>
      <c r="D10" s="197" t="s">
        <v>64</v>
      </c>
      <c r="E10" s="197"/>
      <c r="F10" s="60"/>
      <c r="G10" s="85"/>
      <c r="I10" s="65" t="s">
        <v>65</v>
      </c>
      <c r="J10" s="172"/>
      <c r="K10" s="172"/>
      <c r="L10" s="198" t="s">
        <v>114</v>
      </c>
      <c r="M10" s="198"/>
      <c r="N10" s="198"/>
      <c r="O10" s="97"/>
    </row>
    <row r="11" spans="1:15" x14ac:dyDescent="0.35">
      <c r="A11" s="62" t="s">
        <v>66</v>
      </c>
      <c r="B11" s="202"/>
      <c r="C11" s="202"/>
      <c r="D11" s="197" t="s">
        <v>67</v>
      </c>
      <c r="E11" s="197"/>
      <c r="F11" s="60"/>
      <c r="G11" s="85"/>
      <c r="I11" s="169" t="s">
        <v>99</v>
      </c>
      <c r="J11" s="170"/>
      <c r="K11" s="170"/>
      <c r="L11" s="170"/>
      <c r="M11" s="170"/>
      <c r="N11" s="170"/>
      <c r="O11" s="171"/>
    </row>
    <row r="12" spans="1:15" x14ac:dyDescent="0.35">
      <c r="A12" s="63" t="s">
        <v>98</v>
      </c>
      <c r="B12" s="172"/>
      <c r="C12" s="172"/>
      <c r="D12" s="173" t="s">
        <v>68</v>
      </c>
      <c r="E12" s="173"/>
      <c r="F12" s="60"/>
      <c r="G12" s="85"/>
      <c r="I12" s="174" t="s">
        <v>50</v>
      </c>
      <c r="J12" s="175"/>
      <c r="K12" s="127"/>
      <c r="L12" s="127"/>
      <c r="M12" s="127"/>
      <c r="N12" s="127"/>
      <c r="O12" s="128"/>
    </row>
    <row r="13" spans="1:15" x14ac:dyDescent="0.35">
      <c r="A13" s="176" t="s">
        <v>51</v>
      </c>
      <c r="B13" s="179"/>
      <c r="C13" s="179"/>
      <c r="D13" s="179"/>
      <c r="E13" s="179"/>
      <c r="F13" s="179"/>
      <c r="G13" s="179"/>
      <c r="I13" s="174"/>
      <c r="J13" s="175"/>
      <c r="K13" s="127"/>
      <c r="L13" s="127"/>
      <c r="M13" s="127"/>
      <c r="N13" s="127"/>
      <c r="O13" s="128"/>
    </row>
    <row r="14" spans="1:15" ht="15.75" customHeight="1" x14ac:dyDescent="0.35">
      <c r="A14" s="177"/>
      <c r="B14" s="179"/>
      <c r="C14" s="179"/>
      <c r="D14" s="179"/>
      <c r="E14" s="179"/>
      <c r="F14" s="179"/>
      <c r="G14" s="179"/>
      <c r="I14" s="180" t="s">
        <v>52</v>
      </c>
      <c r="J14" s="181"/>
      <c r="K14" s="127"/>
      <c r="L14" s="127"/>
      <c r="M14" s="127"/>
      <c r="N14" s="127"/>
      <c r="O14" s="128"/>
    </row>
    <row r="15" spans="1:15" x14ac:dyDescent="0.35">
      <c r="A15" s="178"/>
      <c r="B15" s="184"/>
      <c r="C15" s="184"/>
      <c r="D15" s="184"/>
      <c r="E15" s="184"/>
      <c r="F15" s="184"/>
      <c r="G15" s="184"/>
      <c r="I15" s="182"/>
      <c r="J15" s="183"/>
      <c r="K15" s="129"/>
      <c r="L15" s="129"/>
      <c r="M15" s="129"/>
      <c r="N15" s="129"/>
      <c r="O15" s="130"/>
    </row>
    <row r="16" spans="1:15" x14ac:dyDescent="0.35">
      <c r="A16" s="9"/>
      <c r="B16" s="24"/>
      <c r="C16" s="24"/>
      <c r="D16" s="8"/>
      <c r="E16" s="8"/>
      <c r="F16" s="9"/>
      <c r="G16" s="9"/>
      <c r="H16" s="7"/>
      <c r="I16" s="6"/>
      <c r="J16" s="6"/>
      <c r="K16" s="6"/>
      <c r="L16" s="10"/>
      <c r="M16" s="10"/>
      <c r="N16" s="6"/>
      <c r="O16" s="9"/>
    </row>
    <row r="17" spans="1:16" s="12" customFormat="1" x14ac:dyDescent="0.35">
      <c r="A17" s="164" t="s">
        <v>11</v>
      </c>
      <c r="B17" s="165"/>
      <c r="C17" s="165"/>
      <c r="D17" s="165"/>
      <c r="E17" s="165"/>
      <c r="F17" s="165"/>
      <c r="G17" s="166"/>
      <c r="H17" s="11"/>
      <c r="I17" s="167" t="s">
        <v>12</v>
      </c>
      <c r="J17" s="168"/>
      <c r="K17" s="168"/>
      <c r="L17" s="168"/>
      <c r="M17" s="168"/>
      <c r="N17" s="168"/>
      <c r="O17" s="168"/>
      <c r="P17" s="95"/>
    </row>
    <row r="18" spans="1:16" s="49" customFormat="1" ht="15.75" customHeight="1" x14ac:dyDescent="0.35">
      <c r="A18" s="53" t="s">
        <v>31</v>
      </c>
      <c r="B18" s="53" t="s">
        <v>0</v>
      </c>
      <c r="C18" s="53" t="s">
        <v>3</v>
      </c>
      <c r="D18" s="53" t="s">
        <v>1</v>
      </c>
      <c r="E18" s="50" t="s">
        <v>47</v>
      </c>
      <c r="F18" s="122" t="s">
        <v>2</v>
      </c>
      <c r="G18" s="52" t="s">
        <v>80</v>
      </c>
      <c r="H18" s="48"/>
      <c r="I18" s="54" t="s">
        <v>31</v>
      </c>
      <c r="J18" s="54" t="s">
        <v>0</v>
      </c>
      <c r="K18" s="54" t="s">
        <v>3</v>
      </c>
      <c r="L18" s="54" t="s">
        <v>1</v>
      </c>
      <c r="M18" s="47" t="s">
        <v>47</v>
      </c>
      <c r="N18" s="122" t="s">
        <v>2</v>
      </c>
      <c r="O18" s="52" t="s">
        <v>48</v>
      </c>
    </row>
    <row r="19" spans="1:16" s="12" customFormat="1" x14ac:dyDescent="0.35">
      <c r="A19" s="50"/>
      <c r="B19" s="51"/>
      <c r="C19" s="50"/>
      <c r="D19" s="50"/>
      <c r="E19" s="50"/>
      <c r="F19" s="123"/>
      <c r="G19" s="89" t="s">
        <v>100</v>
      </c>
      <c r="H19" s="48"/>
      <c r="I19" s="50"/>
      <c r="J19" s="50"/>
      <c r="K19" s="50"/>
      <c r="L19" s="50"/>
      <c r="M19" s="47"/>
      <c r="N19" s="123"/>
      <c r="O19" s="89" t="s">
        <v>100</v>
      </c>
    </row>
    <row r="20" spans="1:16" s="12" customFormat="1" x14ac:dyDescent="0.35">
      <c r="A20" s="16">
        <v>11535</v>
      </c>
      <c r="B20" s="22">
        <v>2400</v>
      </c>
      <c r="C20" s="15" t="s">
        <v>4</v>
      </c>
      <c r="D20" s="40"/>
      <c r="E20" s="38">
        <v>7</v>
      </c>
      <c r="F20" s="217">
        <f t="shared" ref="F20:F27" si="0">ROUND(D20*1.2*B20/1000,2)</f>
        <v>0</v>
      </c>
      <c r="G20" s="217">
        <f>E20*F20</f>
        <v>0</v>
      </c>
      <c r="H20" s="14"/>
      <c r="I20" s="16">
        <v>11547</v>
      </c>
      <c r="J20" s="15">
        <v>2400</v>
      </c>
      <c r="K20" s="15" t="s">
        <v>4</v>
      </c>
      <c r="L20" s="40"/>
      <c r="M20" s="38">
        <v>9</v>
      </c>
      <c r="N20" s="217">
        <f t="shared" ref="N20:N27" si="1">ROUND(L20*1.2*J20/1000,2)</f>
        <v>0</v>
      </c>
      <c r="O20" s="217">
        <f t="shared" ref="O20:O27" si="2">M20*N20</f>
        <v>0</v>
      </c>
    </row>
    <row r="21" spans="1:16" s="12" customFormat="1" x14ac:dyDescent="0.35">
      <c r="A21" s="16">
        <v>11537</v>
      </c>
      <c r="B21" s="16">
        <v>2700</v>
      </c>
      <c r="C21" s="16" t="s">
        <v>4</v>
      </c>
      <c r="D21" s="40"/>
      <c r="E21" s="38">
        <v>7</v>
      </c>
      <c r="F21" s="217">
        <f t="shared" si="0"/>
        <v>0</v>
      </c>
      <c r="G21" s="217">
        <f t="shared" ref="G21:G34" si="3">E21*F21</f>
        <v>0</v>
      </c>
      <c r="H21" s="14"/>
      <c r="I21" s="16">
        <v>11548</v>
      </c>
      <c r="J21" s="15">
        <v>2700</v>
      </c>
      <c r="K21" s="15" t="s">
        <v>4</v>
      </c>
      <c r="L21" s="40"/>
      <c r="M21" s="38">
        <v>9</v>
      </c>
      <c r="N21" s="217">
        <f t="shared" si="1"/>
        <v>0</v>
      </c>
      <c r="O21" s="217">
        <f t="shared" si="2"/>
        <v>0</v>
      </c>
    </row>
    <row r="22" spans="1:16" s="12" customFormat="1" x14ac:dyDescent="0.35">
      <c r="A22" s="16">
        <v>11538</v>
      </c>
      <c r="B22" s="22">
        <v>3000</v>
      </c>
      <c r="C22" s="15" t="s">
        <v>4</v>
      </c>
      <c r="D22" s="40"/>
      <c r="E22" s="38">
        <v>7</v>
      </c>
      <c r="F22" s="217">
        <f t="shared" si="0"/>
        <v>0</v>
      </c>
      <c r="G22" s="217">
        <f t="shared" si="3"/>
        <v>0</v>
      </c>
      <c r="H22" s="14"/>
      <c r="I22" s="16">
        <v>11550</v>
      </c>
      <c r="J22" s="15">
        <v>3000</v>
      </c>
      <c r="K22" s="15" t="s">
        <v>4</v>
      </c>
      <c r="L22" s="40"/>
      <c r="M22" s="38">
        <v>9</v>
      </c>
      <c r="N22" s="217">
        <f t="shared" si="1"/>
        <v>0</v>
      </c>
      <c r="O22" s="217">
        <f t="shared" si="2"/>
        <v>0</v>
      </c>
    </row>
    <row r="23" spans="1:16" s="12" customFormat="1" x14ac:dyDescent="0.35">
      <c r="A23" s="16">
        <v>11539</v>
      </c>
      <c r="B23" s="16">
        <v>3300</v>
      </c>
      <c r="C23" s="16" t="s">
        <v>4</v>
      </c>
      <c r="D23" s="40"/>
      <c r="E23" s="38">
        <v>7</v>
      </c>
      <c r="F23" s="217">
        <f t="shared" si="0"/>
        <v>0</v>
      </c>
      <c r="G23" s="217">
        <f t="shared" si="3"/>
        <v>0</v>
      </c>
      <c r="H23" s="14"/>
      <c r="I23" s="16">
        <v>11551</v>
      </c>
      <c r="J23" s="15">
        <v>3300</v>
      </c>
      <c r="K23" s="15" t="s">
        <v>4</v>
      </c>
      <c r="L23" s="40"/>
      <c r="M23" s="38">
        <v>9</v>
      </c>
      <c r="N23" s="217">
        <f t="shared" si="1"/>
        <v>0</v>
      </c>
      <c r="O23" s="217">
        <f t="shared" si="2"/>
        <v>0</v>
      </c>
    </row>
    <row r="24" spans="1:16" s="12" customFormat="1" x14ac:dyDescent="0.35">
      <c r="A24" s="16">
        <v>11540</v>
      </c>
      <c r="B24" s="22">
        <v>3600</v>
      </c>
      <c r="C24" s="15" t="s">
        <v>4</v>
      </c>
      <c r="D24" s="40"/>
      <c r="E24" s="38">
        <v>7</v>
      </c>
      <c r="F24" s="217">
        <f t="shared" si="0"/>
        <v>0</v>
      </c>
      <c r="G24" s="217">
        <f t="shared" si="3"/>
        <v>0</v>
      </c>
      <c r="H24" s="14"/>
      <c r="I24" s="16">
        <v>11552</v>
      </c>
      <c r="J24" s="15">
        <v>3600</v>
      </c>
      <c r="K24" s="15" t="s">
        <v>4</v>
      </c>
      <c r="L24" s="40"/>
      <c r="M24" s="38">
        <v>9</v>
      </c>
      <c r="N24" s="217">
        <f t="shared" si="1"/>
        <v>0</v>
      </c>
      <c r="O24" s="217">
        <f t="shared" si="2"/>
        <v>0</v>
      </c>
    </row>
    <row r="25" spans="1:16" s="12" customFormat="1" x14ac:dyDescent="0.35">
      <c r="A25" s="16">
        <v>11542</v>
      </c>
      <c r="B25" s="22">
        <v>4200</v>
      </c>
      <c r="C25" s="15" t="s">
        <v>4</v>
      </c>
      <c r="D25" s="40"/>
      <c r="E25" s="38">
        <v>7</v>
      </c>
      <c r="F25" s="217">
        <f t="shared" si="0"/>
        <v>0</v>
      </c>
      <c r="G25" s="217">
        <f t="shared" si="3"/>
        <v>0</v>
      </c>
      <c r="H25" s="14"/>
      <c r="I25" s="16">
        <v>11923</v>
      </c>
      <c r="J25" s="15">
        <v>4200</v>
      </c>
      <c r="K25" s="15" t="s">
        <v>4</v>
      </c>
      <c r="L25" s="40"/>
      <c r="M25" s="38">
        <v>9</v>
      </c>
      <c r="N25" s="217">
        <f t="shared" si="1"/>
        <v>0</v>
      </c>
      <c r="O25" s="217">
        <f t="shared" si="2"/>
        <v>0</v>
      </c>
    </row>
    <row r="26" spans="1:16" s="12" customFormat="1" x14ac:dyDescent="0.35">
      <c r="A26" s="16">
        <v>11543</v>
      </c>
      <c r="B26" s="22">
        <v>4800</v>
      </c>
      <c r="C26" s="15" t="s">
        <v>4</v>
      </c>
      <c r="D26" s="40"/>
      <c r="E26" s="38">
        <v>7</v>
      </c>
      <c r="F26" s="217">
        <f t="shared" si="0"/>
        <v>0</v>
      </c>
      <c r="G26" s="217">
        <f t="shared" si="3"/>
        <v>0</v>
      </c>
      <c r="H26" s="14"/>
      <c r="I26" s="16">
        <v>11924</v>
      </c>
      <c r="J26" s="15">
        <v>4800</v>
      </c>
      <c r="K26" s="15" t="s">
        <v>4</v>
      </c>
      <c r="L26" s="40"/>
      <c r="M26" s="38">
        <v>9</v>
      </c>
      <c r="N26" s="217">
        <f t="shared" si="1"/>
        <v>0</v>
      </c>
      <c r="O26" s="217">
        <f t="shared" si="2"/>
        <v>0</v>
      </c>
    </row>
    <row r="27" spans="1:16" s="12" customFormat="1" x14ac:dyDescent="0.35">
      <c r="A27" s="16">
        <v>12672</v>
      </c>
      <c r="B27" s="16">
        <v>6000</v>
      </c>
      <c r="C27" s="15" t="s">
        <v>4</v>
      </c>
      <c r="D27" s="40"/>
      <c r="E27" s="38">
        <v>7</v>
      </c>
      <c r="F27" s="217">
        <f t="shared" si="0"/>
        <v>0</v>
      </c>
      <c r="G27" s="217">
        <f t="shared" si="3"/>
        <v>0</v>
      </c>
      <c r="H27" s="14"/>
      <c r="I27" s="16">
        <v>13726</v>
      </c>
      <c r="J27" s="15">
        <v>6000</v>
      </c>
      <c r="K27" s="15" t="s">
        <v>4</v>
      </c>
      <c r="L27" s="40"/>
      <c r="M27" s="38">
        <v>9</v>
      </c>
      <c r="N27" s="217">
        <f t="shared" si="1"/>
        <v>0</v>
      </c>
      <c r="O27" s="217">
        <f t="shared" si="2"/>
        <v>0</v>
      </c>
    </row>
    <row r="28" spans="1:16" s="12" customFormat="1" x14ac:dyDescent="0.35">
      <c r="A28" s="31"/>
      <c r="B28" s="32"/>
      <c r="C28" s="32"/>
      <c r="D28" s="32"/>
      <c r="E28" s="38"/>
      <c r="F28" s="218"/>
      <c r="G28" s="218"/>
      <c r="H28" s="14"/>
      <c r="I28" s="25"/>
      <c r="J28" s="25"/>
      <c r="K28" s="25"/>
      <c r="L28" s="25"/>
      <c r="M28" s="25"/>
      <c r="N28" s="26"/>
      <c r="O28" s="32"/>
    </row>
    <row r="29" spans="1:16" s="12" customFormat="1" x14ac:dyDescent="0.35">
      <c r="A29" s="16">
        <v>12480</v>
      </c>
      <c r="B29" s="22">
        <v>2400</v>
      </c>
      <c r="C29" s="15" t="s">
        <v>5</v>
      </c>
      <c r="D29" s="40"/>
      <c r="E29" s="38">
        <v>7</v>
      </c>
      <c r="F29" s="217">
        <f t="shared" ref="F29:F34" si="4">ROUND(D29*1.2*B29/1000,2)</f>
        <v>0</v>
      </c>
      <c r="G29" s="217">
        <f t="shared" si="3"/>
        <v>0</v>
      </c>
      <c r="H29" s="14"/>
      <c r="I29" s="134" t="s">
        <v>18</v>
      </c>
      <c r="J29" s="135"/>
      <c r="K29" s="135"/>
      <c r="L29" s="135"/>
      <c r="M29" s="135"/>
      <c r="N29" s="135"/>
      <c r="O29" s="135"/>
    </row>
    <row r="30" spans="1:16" s="12" customFormat="1" ht="15.75" customHeight="1" x14ac:dyDescent="0.35">
      <c r="A30" s="16">
        <v>12482</v>
      </c>
      <c r="B30" s="22">
        <v>3000</v>
      </c>
      <c r="C30" s="15" t="s">
        <v>5</v>
      </c>
      <c r="D30" s="40"/>
      <c r="E30" s="38">
        <v>7</v>
      </c>
      <c r="F30" s="217">
        <f t="shared" si="4"/>
        <v>0</v>
      </c>
      <c r="G30" s="217">
        <f t="shared" si="3"/>
        <v>0</v>
      </c>
      <c r="H30" s="14"/>
      <c r="I30" s="55" t="s">
        <v>31</v>
      </c>
      <c r="J30" s="58" t="s">
        <v>0</v>
      </c>
      <c r="K30" s="58" t="s">
        <v>3</v>
      </c>
      <c r="L30" s="55" t="s">
        <v>1</v>
      </c>
      <c r="M30" s="13" t="s">
        <v>47</v>
      </c>
      <c r="N30" s="122" t="s">
        <v>2</v>
      </c>
      <c r="O30" s="52" t="s">
        <v>48</v>
      </c>
    </row>
    <row r="31" spans="1:16" s="12" customFormat="1" x14ac:dyDescent="0.35">
      <c r="A31" s="16">
        <v>12484</v>
      </c>
      <c r="B31" s="22">
        <v>3600</v>
      </c>
      <c r="C31" s="15" t="s">
        <v>5</v>
      </c>
      <c r="D31" s="40"/>
      <c r="E31" s="38">
        <v>7</v>
      </c>
      <c r="F31" s="217">
        <f t="shared" si="4"/>
        <v>0</v>
      </c>
      <c r="G31" s="217">
        <f t="shared" si="3"/>
        <v>0</v>
      </c>
      <c r="H31" s="14"/>
      <c r="I31" s="56"/>
      <c r="J31" s="57"/>
      <c r="K31" s="57"/>
      <c r="L31" s="56"/>
      <c r="M31" s="13"/>
      <c r="N31" s="123"/>
      <c r="O31" s="89" t="s">
        <v>100</v>
      </c>
    </row>
    <row r="32" spans="1:16" s="12" customFormat="1" x14ac:dyDescent="0.35">
      <c r="A32" s="16">
        <v>12486</v>
      </c>
      <c r="B32" s="22">
        <v>4200</v>
      </c>
      <c r="C32" s="15" t="s">
        <v>5</v>
      </c>
      <c r="D32" s="40"/>
      <c r="E32" s="38">
        <v>7</v>
      </c>
      <c r="F32" s="217">
        <f t="shared" si="4"/>
        <v>0</v>
      </c>
      <c r="G32" s="217">
        <f>E32*F32</f>
        <v>0</v>
      </c>
      <c r="H32" s="14"/>
      <c r="I32" s="16">
        <v>14116</v>
      </c>
      <c r="J32" s="16">
        <v>3600</v>
      </c>
      <c r="K32" s="16" t="s">
        <v>5</v>
      </c>
      <c r="L32" s="40"/>
      <c r="M32" s="38">
        <v>7</v>
      </c>
      <c r="N32" s="217">
        <f>ROUND(L32*1.35*J32/1000,2)</f>
        <v>0</v>
      </c>
      <c r="O32" s="217">
        <f t="shared" ref="O32:O34" si="5">M32*N32</f>
        <v>0</v>
      </c>
    </row>
    <row r="33" spans="1:15" s="12" customFormat="1" x14ac:dyDescent="0.35">
      <c r="A33" s="16">
        <v>12487</v>
      </c>
      <c r="B33" s="22">
        <v>4800</v>
      </c>
      <c r="C33" s="15" t="s">
        <v>5</v>
      </c>
      <c r="D33" s="40"/>
      <c r="E33" s="38">
        <v>7</v>
      </c>
      <c r="F33" s="217">
        <f t="shared" si="4"/>
        <v>0</v>
      </c>
      <c r="G33" s="217">
        <f t="shared" si="3"/>
        <v>0</v>
      </c>
      <c r="H33" s="14"/>
      <c r="I33" s="16">
        <v>14117</v>
      </c>
      <c r="J33" s="16">
        <v>4800</v>
      </c>
      <c r="K33" s="16" t="s">
        <v>5</v>
      </c>
      <c r="L33" s="40"/>
      <c r="M33" s="38">
        <v>7</v>
      </c>
      <c r="N33" s="217">
        <f>ROUND(L33*1.35*J33/1000,2)</f>
        <v>0</v>
      </c>
      <c r="O33" s="217">
        <f t="shared" si="5"/>
        <v>0</v>
      </c>
    </row>
    <row r="34" spans="1:15" s="12" customFormat="1" x14ac:dyDescent="0.35">
      <c r="A34" s="16">
        <v>13816</v>
      </c>
      <c r="B34" s="16">
        <v>6000</v>
      </c>
      <c r="C34" s="15" t="s">
        <v>5</v>
      </c>
      <c r="D34" s="40"/>
      <c r="E34" s="38">
        <v>7</v>
      </c>
      <c r="F34" s="217">
        <f t="shared" si="4"/>
        <v>0</v>
      </c>
      <c r="G34" s="217">
        <f t="shared" si="3"/>
        <v>0</v>
      </c>
      <c r="H34" s="87"/>
      <c r="I34" s="22">
        <v>14118</v>
      </c>
      <c r="J34" s="22">
        <v>6000</v>
      </c>
      <c r="K34" s="22" t="s">
        <v>5</v>
      </c>
      <c r="L34" s="40"/>
      <c r="M34" s="38">
        <v>7</v>
      </c>
      <c r="N34" s="217">
        <f>ROUND(L34*1.35*J34/1000,2)</f>
        <v>0</v>
      </c>
      <c r="O34" s="217">
        <f t="shared" si="5"/>
        <v>0</v>
      </c>
    </row>
    <row r="35" spans="1:15" s="12" customFormat="1" x14ac:dyDescent="0.35">
      <c r="A35" s="33"/>
      <c r="B35" s="34"/>
      <c r="C35" s="35"/>
      <c r="D35" s="34"/>
      <c r="E35" s="34"/>
      <c r="F35" s="43"/>
      <c r="G35" s="43"/>
      <c r="H35" s="14"/>
      <c r="I35" s="162" t="s">
        <v>19</v>
      </c>
      <c r="J35" s="163"/>
      <c r="K35" s="163"/>
      <c r="L35" s="163"/>
      <c r="M35" s="163"/>
      <c r="N35" s="163"/>
      <c r="O35" s="163"/>
    </row>
    <row r="36" spans="1:15" s="12" customFormat="1" ht="15.75" customHeight="1" x14ac:dyDescent="0.35">
      <c r="A36" s="159" t="s">
        <v>13</v>
      </c>
      <c r="B36" s="160"/>
      <c r="C36" s="160"/>
      <c r="D36" s="160"/>
      <c r="E36" s="160"/>
      <c r="F36" s="160"/>
      <c r="G36" s="161"/>
      <c r="H36" s="14"/>
      <c r="I36" s="55" t="s">
        <v>31</v>
      </c>
      <c r="J36" s="55" t="s">
        <v>0</v>
      </c>
      <c r="K36" s="55" t="s">
        <v>3</v>
      </c>
      <c r="L36" s="55" t="s">
        <v>1</v>
      </c>
      <c r="M36" s="13" t="s">
        <v>47</v>
      </c>
      <c r="N36" s="122" t="s">
        <v>2</v>
      </c>
      <c r="O36" s="52" t="s">
        <v>48</v>
      </c>
    </row>
    <row r="37" spans="1:15" s="12" customFormat="1" ht="15.75" customHeight="1" x14ac:dyDescent="0.35">
      <c r="A37" s="55" t="s">
        <v>31</v>
      </c>
      <c r="B37" s="55" t="s">
        <v>0</v>
      </c>
      <c r="C37" s="55" t="s">
        <v>3</v>
      </c>
      <c r="D37" s="55" t="s">
        <v>1</v>
      </c>
      <c r="E37" s="13" t="s">
        <v>47</v>
      </c>
      <c r="F37" s="122" t="s">
        <v>2</v>
      </c>
      <c r="G37" s="52" t="s">
        <v>80</v>
      </c>
      <c r="H37" s="14"/>
      <c r="I37" s="56"/>
      <c r="J37" s="56"/>
      <c r="K37" s="56"/>
      <c r="L37" s="56"/>
      <c r="M37" s="13"/>
      <c r="N37" s="123"/>
      <c r="O37" s="89" t="s">
        <v>100</v>
      </c>
    </row>
    <row r="38" spans="1:15" s="12" customFormat="1" x14ac:dyDescent="0.35">
      <c r="A38" s="56"/>
      <c r="B38" s="56"/>
      <c r="C38" s="56"/>
      <c r="D38" s="56"/>
      <c r="E38" s="13"/>
      <c r="F38" s="123"/>
      <c r="G38" s="89" t="s">
        <v>100</v>
      </c>
      <c r="H38" s="14"/>
      <c r="I38" s="16">
        <v>14791</v>
      </c>
      <c r="J38" s="16">
        <v>4800</v>
      </c>
      <c r="K38" s="16" t="s">
        <v>5</v>
      </c>
      <c r="L38" s="40"/>
      <c r="M38" s="38">
        <v>9</v>
      </c>
      <c r="N38" s="217">
        <f>ROUND(L38*1.35*J38/1000,2)</f>
        <v>0</v>
      </c>
      <c r="O38" s="217">
        <f t="shared" ref="O38" si="6">M38*N38</f>
        <v>0</v>
      </c>
    </row>
    <row r="39" spans="1:15" s="12" customFormat="1" x14ac:dyDescent="0.35">
      <c r="A39" s="15">
        <v>15054</v>
      </c>
      <c r="B39" s="15">
        <v>2400</v>
      </c>
      <c r="C39" s="15" t="s">
        <v>4</v>
      </c>
      <c r="D39" s="40"/>
      <c r="E39" s="38">
        <v>9.3000000000000007</v>
      </c>
      <c r="F39" s="217">
        <f t="shared" ref="F39:F44" si="7">ROUND(D39*1.2*B39/1000,2)</f>
        <v>0</v>
      </c>
      <c r="G39" s="217">
        <f t="shared" ref="G39:G44" si="8">E39*F39</f>
        <v>0</v>
      </c>
      <c r="H39" s="14"/>
      <c r="I39" s="66"/>
      <c r="J39" s="27"/>
      <c r="K39" s="27"/>
      <c r="L39" s="28"/>
      <c r="M39" s="28"/>
      <c r="N39" s="67"/>
      <c r="O39" s="68"/>
    </row>
    <row r="40" spans="1:15" s="12" customFormat="1" x14ac:dyDescent="0.35">
      <c r="A40" s="15">
        <v>15055</v>
      </c>
      <c r="B40" s="15">
        <v>2700</v>
      </c>
      <c r="C40" s="15" t="s">
        <v>4</v>
      </c>
      <c r="D40" s="40"/>
      <c r="E40" s="38">
        <v>9.3000000000000007</v>
      </c>
      <c r="F40" s="217">
        <f t="shared" si="7"/>
        <v>0</v>
      </c>
      <c r="G40" s="217">
        <f t="shared" si="8"/>
        <v>0</v>
      </c>
      <c r="H40" s="14"/>
      <c r="I40" s="152" t="s">
        <v>20</v>
      </c>
      <c r="J40" s="153"/>
      <c r="K40" s="153"/>
      <c r="L40" s="153"/>
      <c r="M40" s="153"/>
      <c r="N40" s="153"/>
      <c r="O40" s="153"/>
    </row>
    <row r="41" spans="1:15" s="12" customFormat="1" ht="15.75" customHeight="1" x14ac:dyDescent="0.35">
      <c r="A41" s="15">
        <v>15056</v>
      </c>
      <c r="B41" s="15">
        <v>3000</v>
      </c>
      <c r="C41" s="15" t="s">
        <v>4</v>
      </c>
      <c r="D41" s="40"/>
      <c r="E41" s="38">
        <v>9.3000000000000007</v>
      </c>
      <c r="F41" s="217">
        <f t="shared" si="7"/>
        <v>0</v>
      </c>
      <c r="G41" s="217">
        <f t="shared" si="8"/>
        <v>0</v>
      </c>
      <c r="H41" s="14"/>
      <c r="I41" s="69" t="s">
        <v>31</v>
      </c>
      <c r="J41" s="69" t="s">
        <v>0</v>
      </c>
      <c r="K41" s="69" t="s">
        <v>3</v>
      </c>
      <c r="L41" s="69" t="s">
        <v>1</v>
      </c>
      <c r="M41" s="70" t="s">
        <v>47</v>
      </c>
      <c r="N41" s="122" t="s">
        <v>2</v>
      </c>
      <c r="O41" s="52" t="s">
        <v>48</v>
      </c>
    </row>
    <row r="42" spans="1:15" s="12" customFormat="1" x14ac:dyDescent="0.35">
      <c r="A42" s="15">
        <v>15057</v>
      </c>
      <c r="B42" s="15">
        <v>3600</v>
      </c>
      <c r="C42" s="15" t="s">
        <v>4</v>
      </c>
      <c r="D42" s="40"/>
      <c r="E42" s="38">
        <v>9.3000000000000007</v>
      </c>
      <c r="F42" s="217">
        <f t="shared" si="7"/>
        <v>0</v>
      </c>
      <c r="G42" s="217">
        <f t="shared" si="8"/>
        <v>0</v>
      </c>
      <c r="H42" s="14"/>
      <c r="I42" s="56"/>
      <c r="J42" s="56"/>
      <c r="K42" s="56"/>
      <c r="L42" s="56"/>
      <c r="M42" s="39"/>
      <c r="N42" s="123"/>
      <c r="O42" s="89" t="s">
        <v>100</v>
      </c>
    </row>
    <row r="43" spans="1:15" s="12" customFormat="1" x14ac:dyDescent="0.35">
      <c r="A43" s="16">
        <v>15058</v>
      </c>
      <c r="B43" s="15">
        <v>4800</v>
      </c>
      <c r="C43" s="15" t="s">
        <v>4</v>
      </c>
      <c r="D43" s="40"/>
      <c r="E43" s="38">
        <v>9.3000000000000007</v>
      </c>
      <c r="F43" s="217">
        <f t="shared" si="7"/>
        <v>0</v>
      </c>
      <c r="G43" s="217">
        <f t="shared" si="8"/>
        <v>0</v>
      </c>
      <c r="H43" s="14"/>
      <c r="I43" s="16">
        <v>12556</v>
      </c>
      <c r="J43" s="15">
        <v>2400</v>
      </c>
      <c r="K43" s="15" t="s">
        <v>4</v>
      </c>
      <c r="L43" s="40"/>
      <c r="M43" s="38">
        <v>8</v>
      </c>
      <c r="N43" s="217">
        <f t="shared" ref="N43:N48" si="9">ROUND(L43*1.2*J43/1000,2)</f>
        <v>0</v>
      </c>
      <c r="O43" s="217">
        <f t="shared" ref="O43:O48" si="10">M43*N43</f>
        <v>0</v>
      </c>
    </row>
    <row r="44" spans="1:15" s="12" customFormat="1" x14ac:dyDescent="0.35">
      <c r="A44" s="16">
        <v>15059</v>
      </c>
      <c r="B44" s="15">
        <v>4800</v>
      </c>
      <c r="C44" s="15" t="s">
        <v>5</v>
      </c>
      <c r="D44" s="40"/>
      <c r="E44" s="38">
        <v>9.3000000000000007</v>
      </c>
      <c r="F44" s="217">
        <f t="shared" si="7"/>
        <v>0</v>
      </c>
      <c r="G44" s="217">
        <f t="shared" si="8"/>
        <v>0</v>
      </c>
      <c r="H44" s="14"/>
      <c r="I44" s="16">
        <v>15788</v>
      </c>
      <c r="J44" s="15">
        <v>2400</v>
      </c>
      <c r="K44" s="15" t="s">
        <v>5</v>
      </c>
      <c r="L44" s="40"/>
      <c r="M44" s="38">
        <v>8</v>
      </c>
      <c r="N44" s="217">
        <f t="shared" si="9"/>
        <v>0</v>
      </c>
      <c r="O44" s="217">
        <f t="shared" si="10"/>
        <v>0</v>
      </c>
    </row>
    <row r="45" spans="1:15" s="12" customFormat="1" x14ac:dyDescent="0.35">
      <c r="A45" s="159" t="s">
        <v>14</v>
      </c>
      <c r="B45" s="160"/>
      <c r="C45" s="160"/>
      <c r="D45" s="160"/>
      <c r="E45" s="160"/>
      <c r="F45" s="160"/>
      <c r="G45" s="160"/>
      <c r="H45" s="91"/>
      <c r="I45" s="16">
        <v>12557</v>
      </c>
      <c r="J45" s="15">
        <v>2700</v>
      </c>
      <c r="K45" s="15" t="s">
        <v>4</v>
      </c>
      <c r="L45" s="40"/>
      <c r="M45" s="38">
        <v>8</v>
      </c>
      <c r="N45" s="217">
        <f t="shared" si="9"/>
        <v>0</v>
      </c>
      <c r="O45" s="217">
        <f t="shared" si="10"/>
        <v>0</v>
      </c>
    </row>
    <row r="46" spans="1:15" s="12" customFormat="1" ht="15.75" customHeight="1" x14ac:dyDescent="0.35">
      <c r="A46" s="55" t="s">
        <v>31</v>
      </c>
      <c r="B46" s="55" t="s">
        <v>0</v>
      </c>
      <c r="C46" s="55" t="s">
        <v>3</v>
      </c>
      <c r="D46" s="55" t="s">
        <v>1</v>
      </c>
      <c r="E46" s="13" t="s">
        <v>47</v>
      </c>
      <c r="F46" s="122" t="s">
        <v>2</v>
      </c>
      <c r="G46" s="52" t="s">
        <v>80</v>
      </c>
      <c r="H46" s="14"/>
      <c r="I46" s="16">
        <v>12558</v>
      </c>
      <c r="J46" s="15">
        <v>3000</v>
      </c>
      <c r="K46" s="15" t="s">
        <v>4</v>
      </c>
      <c r="L46" s="40"/>
      <c r="M46" s="38">
        <v>8</v>
      </c>
      <c r="N46" s="217">
        <f t="shared" si="9"/>
        <v>0</v>
      </c>
      <c r="O46" s="217">
        <f t="shared" si="10"/>
        <v>0</v>
      </c>
    </row>
    <row r="47" spans="1:15" s="12" customFormat="1" x14ac:dyDescent="0.35">
      <c r="A47" s="56"/>
      <c r="B47" s="56"/>
      <c r="C47" s="56"/>
      <c r="D47" s="56"/>
      <c r="E47" s="13"/>
      <c r="F47" s="123"/>
      <c r="G47" s="89" t="s">
        <v>100</v>
      </c>
      <c r="H47" s="14"/>
      <c r="I47" s="16">
        <v>12559</v>
      </c>
      <c r="J47" s="15">
        <v>3600</v>
      </c>
      <c r="K47" s="15" t="s">
        <v>4</v>
      </c>
      <c r="L47" s="40"/>
      <c r="M47" s="38">
        <v>8</v>
      </c>
      <c r="N47" s="217">
        <f t="shared" si="9"/>
        <v>0</v>
      </c>
      <c r="O47" s="217">
        <f t="shared" si="10"/>
        <v>0</v>
      </c>
    </row>
    <row r="48" spans="1:15" s="12" customFormat="1" x14ac:dyDescent="0.35">
      <c r="A48" s="15">
        <v>15097</v>
      </c>
      <c r="B48" s="15">
        <v>4800</v>
      </c>
      <c r="C48" s="15" t="s">
        <v>5</v>
      </c>
      <c r="D48" s="40"/>
      <c r="E48" s="38">
        <v>9.3000000000000007</v>
      </c>
      <c r="F48" s="217">
        <f>ROUND(D48*1.35*B48/1000,2)</f>
        <v>0</v>
      </c>
      <c r="G48" s="217">
        <f t="shared" ref="G48" si="11">E48*F48</f>
        <v>0</v>
      </c>
      <c r="H48" s="14"/>
      <c r="I48" s="22">
        <v>15033</v>
      </c>
      <c r="J48" s="17">
        <v>4800</v>
      </c>
      <c r="K48" s="17" t="s">
        <v>5</v>
      </c>
      <c r="L48" s="71"/>
      <c r="M48" s="72">
        <v>8</v>
      </c>
      <c r="N48" s="217">
        <f t="shared" si="9"/>
        <v>0</v>
      </c>
      <c r="O48" s="217">
        <f t="shared" si="10"/>
        <v>0</v>
      </c>
    </row>
    <row r="49" spans="1:15" s="12" customFormat="1" ht="15.75" customHeight="1" x14ac:dyDescent="0.35">
      <c r="A49" s="159" t="s">
        <v>15</v>
      </c>
      <c r="B49" s="160"/>
      <c r="C49" s="160"/>
      <c r="D49" s="160"/>
      <c r="E49" s="160"/>
      <c r="F49" s="160"/>
      <c r="G49" s="161"/>
      <c r="H49" s="14"/>
      <c r="I49" s="152" t="s">
        <v>21</v>
      </c>
      <c r="J49" s="153"/>
      <c r="K49" s="153"/>
      <c r="L49" s="153"/>
      <c r="M49" s="153"/>
      <c r="N49" s="153"/>
      <c r="O49" s="153"/>
    </row>
    <row r="50" spans="1:15" s="12" customFormat="1" ht="15.75" customHeight="1" x14ac:dyDescent="0.35">
      <c r="A50" s="55" t="s">
        <v>31</v>
      </c>
      <c r="B50" s="55" t="s">
        <v>0</v>
      </c>
      <c r="C50" s="55" t="s">
        <v>3</v>
      </c>
      <c r="D50" s="55" t="s">
        <v>1</v>
      </c>
      <c r="E50" s="13" t="s">
        <v>47</v>
      </c>
      <c r="F50" s="122" t="s">
        <v>2</v>
      </c>
      <c r="G50" s="52" t="s">
        <v>80</v>
      </c>
      <c r="H50" s="14"/>
      <c r="I50" s="69" t="s">
        <v>31</v>
      </c>
      <c r="J50" s="69" t="s">
        <v>0</v>
      </c>
      <c r="K50" s="69" t="s">
        <v>3</v>
      </c>
      <c r="L50" s="69" t="s">
        <v>1</v>
      </c>
      <c r="M50" s="70" t="s">
        <v>47</v>
      </c>
      <c r="N50" s="122" t="s">
        <v>2</v>
      </c>
      <c r="O50" s="52" t="s">
        <v>48</v>
      </c>
    </row>
    <row r="51" spans="1:15" s="12" customFormat="1" x14ac:dyDescent="0.35">
      <c r="A51" s="56"/>
      <c r="B51" s="56"/>
      <c r="C51" s="56"/>
      <c r="D51" s="56"/>
      <c r="E51" s="13"/>
      <c r="F51" s="123"/>
      <c r="G51" s="89" t="s">
        <v>100</v>
      </c>
      <c r="H51" s="14"/>
      <c r="I51" s="56"/>
      <c r="J51" s="56"/>
      <c r="K51" s="56"/>
      <c r="L51" s="56"/>
      <c r="M51" s="39"/>
      <c r="N51" s="123"/>
      <c r="O51" s="89" t="s">
        <v>100</v>
      </c>
    </row>
    <row r="52" spans="1:15" s="12" customFormat="1" x14ac:dyDescent="0.35">
      <c r="A52" s="16">
        <v>15060</v>
      </c>
      <c r="B52" s="16">
        <v>2400</v>
      </c>
      <c r="C52" s="16" t="s">
        <v>4</v>
      </c>
      <c r="D52" s="40"/>
      <c r="E52" s="38">
        <v>12.5</v>
      </c>
      <c r="F52" s="217">
        <f>ROUND(D52*1.2*B52/1000,2)</f>
        <v>0</v>
      </c>
      <c r="G52" s="217">
        <f t="shared" ref="G52:G55" si="12">E52*F52</f>
        <v>0</v>
      </c>
      <c r="H52" s="14"/>
      <c r="I52" s="22">
        <v>15789</v>
      </c>
      <c r="J52" s="17">
        <v>2400</v>
      </c>
      <c r="K52" s="17" t="s">
        <v>5</v>
      </c>
      <c r="L52" s="40"/>
      <c r="M52" s="38">
        <v>8</v>
      </c>
      <c r="N52" s="217">
        <f>ROUND(L52*1.35*J52/1000,2)</f>
        <v>0</v>
      </c>
      <c r="O52" s="217">
        <f t="shared" ref="O52:O53" si="13">M52*N52</f>
        <v>0</v>
      </c>
    </row>
    <row r="53" spans="1:15" s="12" customFormat="1" x14ac:dyDescent="0.35">
      <c r="A53" s="16">
        <v>15061</v>
      </c>
      <c r="B53" s="16">
        <v>2700</v>
      </c>
      <c r="C53" s="16" t="s">
        <v>4</v>
      </c>
      <c r="D53" s="40"/>
      <c r="E53" s="38">
        <v>12.5</v>
      </c>
      <c r="F53" s="217">
        <f>ROUND(D53*1.2*B53/1000,2)</f>
        <v>0</v>
      </c>
      <c r="G53" s="217">
        <f t="shared" si="12"/>
        <v>0</v>
      </c>
      <c r="H53" s="14"/>
      <c r="I53" s="22">
        <v>15495</v>
      </c>
      <c r="J53" s="17">
        <v>3600</v>
      </c>
      <c r="K53" s="17" t="s">
        <v>5</v>
      </c>
      <c r="L53" s="71"/>
      <c r="M53" s="72">
        <v>8</v>
      </c>
      <c r="N53" s="217">
        <f>ROUND(L53*1.35*J53/1000,2)</f>
        <v>0</v>
      </c>
      <c r="O53" s="217">
        <f t="shared" si="13"/>
        <v>0</v>
      </c>
    </row>
    <row r="54" spans="1:15" s="12" customFormat="1" x14ac:dyDescent="0.35">
      <c r="A54" s="16">
        <v>15062</v>
      </c>
      <c r="B54" s="16">
        <v>3000</v>
      </c>
      <c r="C54" s="16" t="s">
        <v>4</v>
      </c>
      <c r="D54" s="40"/>
      <c r="E54" s="38">
        <v>12.5</v>
      </c>
      <c r="F54" s="217">
        <f>ROUND(D54*1.2*B54/1000,2)</f>
        <v>0</v>
      </c>
      <c r="G54" s="217">
        <f t="shared" si="12"/>
        <v>0</v>
      </c>
      <c r="H54" s="14"/>
      <c r="I54" s="152" t="s">
        <v>22</v>
      </c>
      <c r="J54" s="153"/>
      <c r="K54" s="153"/>
      <c r="L54" s="153"/>
      <c r="M54" s="153"/>
      <c r="N54" s="153"/>
      <c r="O54" s="153"/>
    </row>
    <row r="55" spans="1:15" s="12" customFormat="1" ht="15.75" customHeight="1" x14ac:dyDescent="0.35">
      <c r="A55" s="16">
        <v>15063</v>
      </c>
      <c r="B55" s="16">
        <v>3600</v>
      </c>
      <c r="C55" s="16" t="s">
        <v>4</v>
      </c>
      <c r="D55" s="40"/>
      <c r="E55" s="38">
        <v>12.5</v>
      </c>
      <c r="F55" s="217">
        <f>ROUND(D55*1.2*B55/1000,2)</f>
        <v>0</v>
      </c>
      <c r="G55" s="217">
        <f t="shared" si="12"/>
        <v>0</v>
      </c>
      <c r="H55" s="14"/>
      <c r="I55" s="69" t="s">
        <v>31</v>
      </c>
      <c r="J55" s="69" t="s">
        <v>0</v>
      </c>
      <c r="K55" s="69" t="s">
        <v>3</v>
      </c>
      <c r="L55" s="73" t="s">
        <v>1</v>
      </c>
      <c r="M55" s="56" t="s">
        <v>47</v>
      </c>
      <c r="N55" s="122" t="s">
        <v>2</v>
      </c>
      <c r="O55" s="52" t="s">
        <v>48</v>
      </c>
    </row>
    <row r="56" spans="1:15" s="12" customFormat="1" x14ac:dyDescent="0.35">
      <c r="A56" s="14"/>
      <c r="B56" s="14"/>
      <c r="D56" s="29"/>
      <c r="E56" s="29"/>
      <c r="F56" s="14"/>
      <c r="G56" s="14"/>
      <c r="H56" s="14"/>
      <c r="I56" s="94"/>
      <c r="J56" s="74"/>
      <c r="K56" s="93"/>
      <c r="L56" s="93"/>
      <c r="N56" s="123"/>
      <c r="O56" s="89" t="s">
        <v>100</v>
      </c>
    </row>
    <row r="57" spans="1:15" s="12" customFormat="1" ht="15.75" customHeight="1" x14ac:dyDescent="0.35">
      <c r="A57" s="156" t="s">
        <v>16</v>
      </c>
      <c r="B57" s="157"/>
      <c r="C57" s="157"/>
      <c r="D57" s="157"/>
      <c r="E57" s="157"/>
      <c r="F57" s="157"/>
      <c r="G57" s="157"/>
      <c r="H57" s="91"/>
      <c r="I57" s="16">
        <v>12531</v>
      </c>
      <c r="J57" s="15">
        <v>2400</v>
      </c>
      <c r="K57" s="15" t="s">
        <v>4</v>
      </c>
      <c r="L57" s="40"/>
      <c r="M57" s="38">
        <v>11.5</v>
      </c>
      <c r="N57" s="217">
        <f>ROUND(L57*1.2*J57/1000,2)</f>
        <v>0</v>
      </c>
      <c r="O57" s="217">
        <f t="shared" ref="O57:O60" si="14">M57*N57</f>
        <v>0</v>
      </c>
    </row>
    <row r="58" spans="1:15" s="12" customFormat="1" x14ac:dyDescent="0.35">
      <c r="A58" s="55" t="s">
        <v>31</v>
      </c>
      <c r="B58" s="55" t="s">
        <v>0</v>
      </c>
      <c r="C58" s="55" t="s">
        <v>3</v>
      </c>
      <c r="D58" s="55" t="s">
        <v>1</v>
      </c>
      <c r="E58" s="13" t="s">
        <v>47</v>
      </c>
      <c r="F58" s="122" t="s">
        <v>2</v>
      </c>
      <c r="G58" s="52" t="s">
        <v>93</v>
      </c>
      <c r="H58" s="14"/>
      <c r="I58" s="16">
        <v>12532</v>
      </c>
      <c r="J58" s="15">
        <v>2700</v>
      </c>
      <c r="K58" s="15" t="s">
        <v>4</v>
      </c>
      <c r="L58" s="40"/>
      <c r="M58" s="38">
        <v>11.5</v>
      </c>
      <c r="N58" s="217">
        <f>ROUND(L58*1.2*J58/1000,2)</f>
        <v>0</v>
      </c>
      <c r="O58" s="217">
        <f t="shared" si="14"/>
        <v>0</v>
      </c>
    </row>
    <row r="59" spans="1:15" s="12" customFormat="1" x14ac:dyDescent="0.35">
      <c r="A59" s="69"/>
      <c r="B59" s="69"/>
      <c r="C59" s="56"/>
      <c r="D59" s="56"/>
      <c r="E59" s="13"/>
      <c r="F59" s="123"/>
      <c r="G59" s="89" t="s">
        <v>100</v>
      </c>
      <c r="H59" s="14"/>
      <c r="I59" s="16">
        <v>12533</v>
      </c>
      <c r="J59" s="15">
        <v>3000</v>
      </c>
      <c r="K59" s="15" t="s">
        <v>4</v>
      </c>
      <c r="L59" s="40"/>
      <c r="M59" s="38">
        <v>11.5</v>
      </c>
      <c r="N59" s="217">
        <f>ROUND(L59*1.2*J59/1000,2)</f>
        <v>0</v>
      </c>
      <c r="O59" s="217">
        <f t="shared" si="14"/>
        <v>0</v>
      </c>
    </row>
    <row r="60" spans="1:15" s="12" customFormat="1" x14ac:dyDescent="0.35">
      <c r="A60" s="15">
        <v>11672</v>
      </c>
      <c r="B60" s="15">
        <v>2400</v>
      </c>
      <c r="C60" s="15" t="s">
        <v>4</v>
      </c>
      <c r="D60" s="40"/>
      <c r="E60" s="38">
        <v>7.5</v>
      </c>
      <c r="F60" s="217">
        <f>ROUND(D60*1.2*B60/1000,2)</f>
        <v>0</v>
      </c>
      <c r="G60" s="217">
        <f t="shared" ref="G60:G63" si="15">E60*F60</f>
        <v>0</v>
      </c>
      <c r="H60" s="14"/>
      <c r="I60" s="16">
        <v>12534</v>
      </c>
      <c r="J60" s="15">
        <v>3600</v>
      </c>
      <c r="K60" s="15" t="s">
        <v>4</v>
      </c>
      <c r="L60" s="40"/>
      <c r="M60" s="38">
        <v>11.5</v>
      </c>
      <c r="N60" s="217">
        <f>ROUND(L60*1.2*J60/1000,2)</f>
        <v>0</v>
      </c>
      <c r="O60" s="217">
        <f t="shared" si="14"/>
        <v>0</v>
      </c>
    </row>
    <row r="61" spans="1:15" s="12" customFormat="1" x14ac:dyDescent="0.35">
      <c r="A61" s="15">
        <v>11673</v>
      </c>
      <c r="B61" s="15">
        <v>2700</v>
      </c>
      <c r="C61" s="15" t="s">
        <v>4</v>
      </c>
      <c r="D61" s="40"/>
      <c r="E61" s="38">
        <v>7.5</v>
      </c>
      <c r="F61" s="217">
        <f>ROUND(D61*1.2*B61/1000,2)</f>
        <v>0</v>
      </c>
      <c r="G61" s="217">
        <f t="shared" si="15"/>
        <v>0</v>
      </c>
      <c r="H61" s="14"/>
      <c r="I61" s="98"/>
      <c r="J61" s="99"/>
      <c r="K61" s="98"/>
      <c r="L61" s="99"/>
      <c r="M61" s="99"/>
      <c r="N61" s="99"/>
      <c r="O61" s="82"/>
    </row>
    <row r="62" spans="1:15" s="12" customFormat="1" x14ac:dyDescent="0.35">
      <c r="A62" s="15">
        <v>11674</v>
      </c>
      <c r="B62" s="15">
        <v>3000</v>
      </c>
      <c r="C62" s="15" t="s">
        <v>4</v>
      </c>
      <c r="D62" s="40"/>
      <c r="E62" s="38">
        <v>7.5</v>
      </c>
      <c r="F62" s="217">
        <f>ROUND(D62*1.2*B62/1000,2)</f>
        <v>0</v>
      </c>
      <c r="G62" s="217">
        <f t="shared" si="15"/>
        <v>0</v>
      </c>
      <c r="H62" s="14"/>
      <c r="I62" s="158" t="s">
        <v>42</v>
      </c>
      <c r="J62" s="148"/>
      <c r="K62" s="148"/>
      <c r="L62" s="148"/>
      <c r="M62" s="148"/>
      <c r="N62" s="148"/>
      <c r="O62" s="148"/>
    </row>
    <row r="63" spans="1:15" s="12" customFormat="1" ht="15.75" customHeight="1" x14ac:dyDescent="0.35">
      <c r="A63" s="15">
        <v>11676</v>
      </c>
      <c r="B63" s="15">
        <v>3600</v>
      </c>
      <c r="C63" s="15" t="s">
        <v>4</v>
      </c>
      <c r="D63" s="40"/>
      <c r="E63" s="38">
        <v>7.5</v>
      </c>
      <c r="F63" s="217">
        <f>ROUND(D63*1.2*B63/1000,2)</f>
        <v>0</v>
      </c>
      <c r="G63" s="217">
        <f t="shared" si="15"/>
        <v>0</v>
      </c>
      <c r="H63" s="14"/>
      <c r="I63" s="75" t="s">
        <v>31</v>
      </c>
      <c r="J63" s="55" t="s">
        <v>0</v>
      </c>
      <c r="K63" s="55" t="s">
        <v>3</v>
      </c>
      <c r="L63" s="55" t="s">
        <v>1</v>
      </c>
      <c r="M63" s="13" t="s">
        <v>47</v>
      </c>
      <c r="N63" s="122" t="s">
        <v>2</v>
      </c>
      <c r="O63" s="52" t="s">
        <v>48</v>
      </c>
    </row>
    <row r="64" spans="1:15" s="12" customFormat="1" ht="15.75" customHeight="1" x14ac:dyDescent="0.35">
      <c r="A64" s="150" t="s">
        <v>17</v>
      </c>
      <c r="B64" s="151"/>
      <c r="C64" s="151"/>
      <c r="D64" s="151"/>
      <c r="E64" s="151"/>
      <c r="F64" s="151"/>
      <c r="G64" s="151"/>
      <c r="H64" s="92"/>
      <c r="I64" s="76"/>
      <c r="J64" s="69"/>
      <c r="K64" s="56"/>
      <c r="L64" s="56"/>
      <c r="M64" s="13"/>
      <c r="N64" s="123"/>
      <c r="O64" s="89" t="s">
        <v>100</v>
      </c>
    </row>
    <row r="65" spans="1:15" s="12" customFormat="1" x14ac:dyDescent="0.35">
      <c r="A65" s="55" t="s">
        <v>31</v>
      </c>
      <c r="B65" s="55" t="s">
        <v>0</v>
      </c>
      <c r="C65" s="55" t="s">
        <v>3</v>
      </c>
      <c r="D65" s="55" t="s">
        <v>1</v>
      </c>
      <c r="E65" s="13" t="s">
        <v>47</v>
      </c>
      <c r="F65" s="122" t="s">
        <v>2</v>
      </c>
      <c r="G65" s="52" t="s">
        <v>93</v>
      </c>
      <c r="H65" s="14"/>
      <c r="I65" s="81">
        <v>14751</v>
      </c>
      <c r="J65" s="17">
        <v>3600</v>
      </c>
      <c r="K65" s="17" t="s">
        <v>4</v>
      </c>
      <c r="L65" s="40"/>
      <c r="M65" s="38">
        <v>7.5</v>
      </c>
      <c r="N65" s="217">
        <f>L65*(3.6*1.2)</f>
        <v>0</v>
      </c>
      <c r="O65" s="217">
        <f t="shared" ref="O65:O68" si="16">M65*N65</f>
        <v>0</v>
      </c>
    </row>
    <row r="66" spans="1:15" s="12" customFormat="1" x14ac:dyDescent="0.35">
      <c r="A66" s="69"/>
      <c r="B66" s="69"/>
      <c r="C66" s="56"/>
      <c r="D66" s="56"/>
      <c r="E66" s="13"/>
      <c r="F66" s="123"/>
      <c r="G66" s="89" t="s">
        <v>100</v>
      </c>
      <c r="H66" s="14"/>
      <c r="I66" s="81">
        <v>14780</v>
      </c>
      <c r="J66" s="17">
        <v>4800</v>
      </c>
      <c r="K66" s="17" t="s">
        <v>5</v>
      </c>
      <c r="L66" s="40"/>
      <c r="M66" s="38">
        <v>7.5</v>
      </c>
      <c r="N66" s="217">
        <f>L66*(4.8*1.2)</f>
        <v>0</v>
      </c>
      <c r="O66" s="217">
        <f t="shared" si="16"/>
        <v>0</v>
      </c>
    </row>
    <row r="67" spans="1:15" s="12" customFormat="1" x14ac:dyDescent="0.35">
      <c r="A67" s="15">
        <v>11681</v>
      </c>
      <c r="B67" s="15">
        <v>2400</v>
      </c>
      <c r="C67" s="15" t="s">
        <v>4</v>
      </c>
      <c r="D67" s="40"/>
      <c r="E67" s="38">
        <v>11.5</v>
      </c>
      <c r="F67" s="217">
        <f>ROUND(D67*1.2*B67/1000,2)</f>
        <v>0</v>
      </c>
      <c r="G67" s="217">
        <f t="shared" ref="G67:G71" si="17">E67*F67</f>
        <v>0</v>
      </c>
      <c r="H67" s="14"/>
      <c r="I67" s="81">
        <v>14752</v>
      </c>
      <c r="J67" s="17">
        <v>4800</v>
      </c>
      <c r="K67" s="17" t="s">
        <v>4</v>
      </c>
      <c r="L67" s="40"/>
      <c r="M67" s="38">
        <v>7.5</v>
      </c>
      <c r="N67" s="217">
        <f>L67*(4.8*1.2)</f>
        <v>0</v>
      </c>
      <c r="O67" s="217">
        <f t="shared" si="16"/>
        <v>0</v>
      </c>
    </row>
    <row r="68" spans="1:15" s="12" customFormat="1" x14ac:dyDescent="0.35">
      <c r="A68" s="15">
        <v>11682</v>
      </c>
      <c r="B68" s="15">
        <v>2700</v>
      </c>
      <c r="C68" s="15" t="s">
        <v>4</v>
      </c>
      <c r="D68" s="40"/>
      <c r="E68" s="38">
        <v>11.5</v>
      </c>
      <c r="F68" s="217">
        <f>ROUND(D68*1.2*B68/1000,2)</f>
        <v>0</v>
      </c>
      <c r="G68" s="217">
        <f t="shared" si="17"/>
        <v>0</v>
      </c>
      <c r="H68" s="14"/>
      <c r="I68" s="77">
        <v>14753</v>
      </c>
      <c r="J68" s="78">
        <v>6000</v>
      </c>
      <c r="K68" s="78" t="s">
        <v>4</v>
      </c>
      <c r="L68" s="79"/>
      <c r="M68" s="80">
        <v>7.5</v>
      </c>
      <c r="N68" s="217">
        <f>L68*(6*1.2)</f>
        <v>0</v>
      </c>
      <c r="O68" s="217">
        <f t="shared" si="16"/>
        <v>0</v>
      </c>
    </row>
    <row r="69" spans="1:15" s="12" customFormat="1" x14ac:dyDescent="0.35">
      <c r="A69" s="15">
        <v>11683</v>
      </c>
      <c r="B69" s="15">
        <v>3000</v>
      </c>
      <c r="C69" s="15" t="s">
        <v>4</v>
      </c>
      <c r="D69" s="40"/>
      <c r="E69" s="38">
        <v>11.5</v>
      </c>
      <c r="F69" s="217">
        <f>ROUND(D69*1.2*B69/1000,2)</f>
        <v>0</v>
      </c>
      <c r="G69" s="217">
        <f t="shared" si="17"/>
        <v>0</v>
      </c>
      <c r="H69" s="14"/>
      <c r="I69" s="147" t="s">
        <v>43</v>
      </c>
      <c r="J69" s="148"/>
      <c r="K69" s="148"/>
      <c r="L69" s="148"/>
      <c r="M69" s="148"/>
      <c r="N69" s="148"/>
      <c r="O69" s="149"/>
    </row>
    <row r="70" spans="1:15" s="12" customFormat="1" ht="15.75" customHeight="1" x14ac:dyDescent="0.35">
      <c r="A70" s="15">
        <v>11684</v>
      </c>
      <c r="B70" s="15">
        <v>3300</v>
      </c>
      <c r="C70" s="15" t="s">
        <v>4</v>
      </c>
      <c r="D70" s="40"/>
      <c r="E70" s="38">
        <v>11.5</v>
      </c>
      <c r="F70" s="217">
        <f>ROUND(D70*1.2*B70/1000,2)</f>
        <v>0</v>
      </c>
      <c r="G70" s="217">
        <f t="shared" si="17"/>
        <v>0</v>
      </c>
      <c r="H70" s="14"/>
      <c r="I70" s="55" t="s">
        <v>31</v>
      </c>
      <c r="J70" s="55" t="s">
        <v>0</v>
      </c>
      <c r="K70" s="55" t="s">
        <v>3</v>
      </c>
      <c r="L70" s="55" t="s">
        <v>1</v>
      </c>
      <c r="M70" s="13" t="s">
        <v>47</v>
      </c>
      <c r="N70" s="122" t="s">
        <v>2</v>
      </c>
      <c r="O70" s="52" t="s">
        <v>48</v>
      </c>
    </row>
    <row r="71" spans="1:15" s="12" customFormat="1" x14ac:dyDescent="0.35">
      <c r="A71" s="15">
        <v>11685</v>
      </c>
      <c r="B71" s="15">
        <v>3600</v>
      </c>
      <c r="C71" s="15" t="s">
        <v>4</v>
      </c>
      <c r="D71" s="40"/>
      <c r="E71" s="38">
        <v>11.5</v>
      </c>
      <c r="F71" s="217">
        <f>ROUND(D71*1.2*B71/1000,2)</f>
        <v>0</v>
      </c>
      <c r="G71" s="217">
        <f t="shared" si="17"/>
        <v>0</v>
      </c>
      <c r="H71" s="14"/>
      <c r="I71" s="69"/>
      <c r="J71" s="69"/>
      <c r="K71" s="56"/>
      <c r="L71" s="56"/>
      <c r="M71" s="13"/>
      <c r="N71" s="123"/>
      <c r="O71" s="89" t="s">
        <v>100</v>
      </c>
    </row>
    <row r="72" spans="1:15" s="12" customFormat="1" ht="15.75" customHeight="1" x14ac:dyDescent="0.35">
      <c r="A72" s="150" t="s">
        <v>37</v>
      </c>
      <c r="B72" s="151"/>
      <c r="C72" s="151"/>
      <c r="D72" s="151"/>
      <c r="E72" s="151"/>
      <c r="F72" s="151"/>
      <c r="G72" s="151"/>
      <c r="H72" s="91"/>
      <c r="I72" s="36">
        <v>14779</v>
      </c>
      <c r="J72" s="15">
        <v>3000</v>
      </c>
      <c r="K72" s="15" t="s">
        <v>4</v>
      </c>
      <c r="L72" s="40"/>
      <c r="M72" s="38">
        <v>9.4</v>
      </c>
      <c r="N72" s="217">
        <f>L72*(3*1.2)</f>
        <v>0</v>
      </c>
      <c r="O72" s="217">
        <f t="shared" ref="O72:O75" si="18">M72*N72</f>
        <v>0</v>
      </c>
    </row>
    <row r="73" spans="1:15" s="12" customFormat="1" x14ac:dyDescent="0.35">
      <c r="A73" s="55" t="s">
        <v>31</v>
      </c>
      <c r="B73" s="55" t="s">
        <v>0</v>
      </c>
      <c r="C73" s="55" t="s">
        <v>3</v>
      </c>
      <c r="D73" s="55" t="s">
        <v>1</v>
      </c>
      <c r="E73" s="13" t="s">
        <v>47</v>
      </c>
      <c r="F73" s="122" t="s">
        <v>2</v>
      </c>
      <c r="G73" s="52" t="s">
        <v>93</v>
      </c>
      <c r="H73" s="14"/>
      <c r="I73" s="36">
        <v>14755</v>
      </c>
      <c r="J73" s="15">
        <v>3600</v>
      </c>
      <c r="K73" s="15" t="s">
        <v>4</v>
      </c>
      <c r="L73" s="40"/>
      <c r="M73" s="38">
        <v>9.4</v>
      </c>
      <c r="N73" s="217">
        <f t="shared" ref="N73" si="19">L73*(3.6*1.2)</f>
        <v>0</v>
      </c>
      <c r="O73" s="217">
        <f t="shared" si="18"/>
        <v>0</v>
      </c>
    </row>
    <row r="74" spans="1:15" s="12" customFormat="1" x14ac:dyDescent="0.35">
      <c r="A74" s="69"/>
      <c r="B74" s="69"/>
      <c r="C74" s="56"/>
      <c r="D74" s="56"/>
      <c r="E74" s="13"/>
      <c r="F74" s="123"/>
      <c r="G74" s="89" t="s">
        <v>100</v>
      </c>
      <c r="H74" s="14"/>
      <c r="I74" s="36">
        <v>14632</v>
      </c>
      <c r="J74" s="15">
        <v>4800</v>
      </c>
      <c r="K74" s="15" t="s">
        <v>4</v>
      </c>
      <c r="L74" s="40"/>
      <c r="M74" s="38">
        <v>9.4</v>
      </c>
      <c r="N74" s="217">
        <f>L74*(4.8*1.2)</f>
        <v>0</v>
      </c>
      <c r="O74" s="217">
        <f t="shared" si="18"/>
        <v>0</v>
      </c>
    </row>
    <row r="75" spans="1:15" s="12" customFormat="1" x14ac:dyDescent="0.35">
      <c r="A75" s="15">
        <v>11565</v>
      </c>
      <c r="B75" s="15">
        <v>2400</v>
      </c>
      <c r="C75" s="15" t="s">
        <v>4</v>
      </c>
      <c r="D75" s="40"/>
      <c r="E75" s="38">
        <v>16.5</v>
      </c>
      <c r="F75" s="217"/>
      <c r="G75" s="217">
        <f t="shared" ref="G75:G77" si="20">E75*F75</f>
        <v>0</v>
      </c>
      <c r="H75" s="14"/>
      <c r="I75" s="36">
        <v>14631</v>
      </c>
      <c r="J75" s="15">
        <v>6000</v>
      </c>
      <c r="K75" s="15" t="s">
        <v>4</v>
      </c>
      <c r="L75" s="40"/>
      <c r="M75" s="38">
        <v>9.4</v>
      </c>
      <c r="N75" s="217">
        <f>L75*(6*1.2)</f>
        <v>0</v>
      </c>
      <c r="O75" s="217">
        <f t="shared" si="18"/>
        <v>0</v>
      </c>
    </row>
    <row r="76" spans="1:15" s="12" customFormat="1" x14ac:dyDescent="0.35">
      <c r="A76" s="15">
        <v>11566</v>
      </c>
      <c r="B76" s="15">
        <v>2700</v>
      </c>
      <c r="C76" s="15" t="s">
        <v>4</v>
      </c>
      <c r="D76" s="40"/>
      <c r="E76" s="38">
        <v>16.5</v>
      </c>
      <c r="F76" s="217">
        <f>ROUND(D76*1.2*B76/1000,2)</f>
        <v>0</v>
      </c>
      <c r="G76" s="217">
        <f t="shared" si="20"/>
        <v>0</v>
      </c>
      <c r="H76" s="14"/>
      <c r="I76" s="100"/>
      <c r="J76" s="100"/>
      <c r="K76" s="100"/>
      <c r="L76" s="100"/>
      <c r="M76" s="100"/>
      <c r="N76" s="100"/>
      <c r="O76" s="101"/>
    </row>
    <row r="77" spans="1:15" s="12" customFormat="1" x14ac:dyDescent="0.35">
      <c r="A77" s="15">
        <v>11568</v>
      </c>
      <c r="B77" s="15">
        <v>3000</v>
      </c>
      <c r="C77" s="15" t="s">
        <v>4</v>
      </c>
      <c r="D77" s="40"/>
      <c r="E77" s="38">
        <v>16.5</v>
      </c>
      <c r="F77" s="217">
        <f>ROUND(D77*1.2*B77/1000,2)</f>
        <v>0</v>
      </c>
      <c r="G77" s="217">
        <f t="shared" si="20"/>
        <v>0</v>
      </c>
      <c r="H77" s="14"/>
      <c r="I77" s="142" t="s">
        <v>39</v>
      </c>
      <c r="J77" s="143"/>
      <c r="K77" s="143"/>
      <c r="L77" s="143"/>
      <c r="M77" s="143"/>
      <c r="N77" s="143"/>
      <c r="O77" s="143"/>
    </row>
    <row r="78" spans="1:15" s="12" customFormat="1" ht="15.75" customHeight="1" x14ac:dyDescent="0.35">
      <c r="A78" s="141" t="s">
        <v>38</v>
      </c>
      <c r="B78" s="141"/>
      <c r="C78" s="141"/>
      <c r="D78" s="141"/>
      <c r="E78" s="141"/>
      <c r="F78" s="141"/>
      <c r="G78" s="141"/>
      <c r="H78" s="14"/>
      <c r="I78" s="55" t="s">
        <v>31</v>
      </c>
      <c r="J78" s="55" t="s">
        <v>0</v>
      </c>
      <c r="K78" s="55" t="s">
        <v>3</v>
      </c>
      <c r="L78" s="55" t="s">
        <v>1</v>
      </c>
      <c r="M78" s="13" t="s">
        <v>47</v>
      </c>
      <c r="N78" s="122" t="s">
        <v>2</v>
      </c>
      <c r="O78" s="52" t="s">
        <v>48</v>
      </c>
    </row>
    <row r="79" spans="1:15" s="12" customFormat="1" x14ac:dyDescent="0.35">
      <c r="A79" s="55" t="s">
        <v>31</v>
      </c>
      <c r="B79" s="55" t="s">
        <v>0</v>
      </c>
      <c r="C79" s="55" t="s">
        <v>3</v>
      </c>
      <c r="D79" s="55" t="s">
        <v>1</v>
      </c>
      <c r="E79" s="13" t="s">
        <v>47</v>
      </c>
      <c r="F79" s="122" t="s">
        <v>2</v>
      </c>
      <c r="G79" s="52" t="s">
        <v>93</v>
      </c>
      <c r="H79" s="14"/>
      <c r="I79" s="69"/>
      <c r="J79" s="69"/>
      <c r="K79" s="56"/>
      <c r="L79" s="56"/>
      <c r="M79" s="13"/>
      <c r="N79" s="123"/>
      <c r="O79" s="89" t="s">
        <v>100</v>
      </c>
    </row>
    <row r="80" spans="1:15" s="12" customFormat="1" x14ac:dyDescent="0.35">
      <c r="A80" s="69"/>
      <c r="B80" s="69"/>
      <c r="C80" s="56"/>
      <c r="D80" s="56"/>
      <c r="E80" s="13"/>
      <c r="F80" s="123"/>
      <c r="G80" s="89" t="s">
        <v>100</v>
      </c>
      <c r="H80" s="14"/>
      <c r="I80" s="16">
        <v>15855</v>
      </c>
      <c r="J80" s="15">
        <v>2450</v>
      </c>
      <c r="K80" s="15" t="s">
        <v>4</v>
      </c>
      <c r="L80" s="40"/>
      <c r="M80" s="38">
        <v>9</v>
      </c>
      <c r="N80" s="217">
        <f>L80*(2.45*1.2)</f>
        <v>0</v>
      </c>
      <c r="O80" s="217">
        <f t="shared" ref="O80:O82" si="21">M80*N80</f>
        <v>0</v>
      </c>
    </row>
    <row r="81" spans="1:15" s="12" customFormat="1" x14ac:dyDescent="0.35">
      <c r="A81" s="15">
        <v>11573</v>
      </c>
      <c r="B81" s="15">
        <v>2400</v>
      </c>
      <c r="C81" s="15" t="s">
        <v>4</v>
      </c>
      <c r="D81" s="40"/>
      <c r="E81" s="38">
        <v>16.899999999999999</v>
      </c>
      <c r="F81" s="217">
        <f>ROUND(D81*1.2*B81/1000,2)</f>
        <v>0</v>
      </c>
      <c r="G81" s="217">
        <f t="shared" ref="G81:G82" si="22">E81*F81</f>
        <v>0</v>
      </c>
      <c r="H81" s="14"/>
      <c r="I81" s="16">
        <v>15909</v>
      </c>
      <c r="J81" s="15">
        <v>2750</v>
      </c>
      <c r="K81" s="15" t="s">
        <v>4</v>
      </c>
      <c r="L81" s="40"/>
      <c r="M81" s="38">
        <v>9</v>
      </c>
      <c r="N81" s="217">
        <f>L81*(2.75*1.2)</f>
        <v>0</v>
      </c>
      <c r="O81" s="217">
        <f t="shared" si="21"/>
        <v>0</v>
      </c>
    </row>
    <row r="82" spans="1:15" s="12" customFormat="1" x14ac:dyDescent="0.35">
      <c r="A82" s="15">
        <v>11575</v>
      </c>
      <c r="B82" s="15">
        <v>3000</v>
      </c>
      <c r="C82" s="15" t="s">
        <v>4</v>
      </c>
      <c r="D82" s="40"/>
      <c r="E82" s="38">
        <v>16.899999999999999</v>
      </c>
      <c r="F82" s="217">
        <f>ROUND(D82*1.2*B82/1000,2)</f>
        <v>0</v>
      </c>
      <c r="G82" s="217">
        <f t="shared" si="22"/>
        <v>0</v>
      </c>
      <c r="H82" s="14"/>
      <c r="I82" s="16">
        <v>15767</v>
      </c>
      <c r="J82" s="15">
        <v>3000</v>
      </c>
      <c r="K82" s="15" t="s">
        <v>4</v>
      </c>
      <c r="L82" s="40"/>
      <c r="M82" s="38">
        <v>9</v>
      </c>
      <c r="N82" s="217">
        <f>L82*(3*1.2)</f>
        <v>0</v>
      </c>
      <c r="O82" s="217">
        <f t="shared" si="21"/>
        <v>0</v>
      </c>
    </row>
    <row r="83" spans="1:15" s="12" customFormat="1" x14ac:dyDescent="0.35">
      <c r="A83" s="29"/>
      <c r="B83" s="29"/>
      <c r="D83" s="29"/>
      <c r="E83" s="29"/>
      <c r="F83" s="30"/>
      <c r="G83" s="30"/>
      <c r="H83" s="14"/>
      <c r="I83" s="142" t="s">
        <v>40</v>
      </c>
      <c r="J83" s="143"/>
      <c r="K83" s="143"/>
      <c r="L83" s="143"/>
      <c r="M83" s="143"/>
      <c r="N83" s="143"/>
      <c r="O83" s="143"/>
    </row>
    <row r="84" spans="1:15" s="12" customFormat="1" ht="15.75" customHeight="1" x14ac:dyDescent="0.35">
      <c r="A84" s="144" t="s">
        <v>41</v>
      </c>
      <c r="B84" s="145"/>
      <c r="C84" s="145"/>
      <c r="D84" s="145"/>
      <c r="E84" s="145"/>
      <c r="F84" s="145"/>
      <c r="G84" s="146"/>
      <c r="H84" s="14"/>
      <c r="I84" s="55" t="s">
        <v>31</v>
      </c>
      <c r="J84" s="55" t="s">
        <v>0</v>
      </c>
      <c r="K84" s="55" t="s">
        <v>3</v>
      </c>
      <c r="L84" s="55" t="s">
        <v>1</v>
      </c>
      <c r="M84" s="13" t="s">
        <v>47</v>
      </c>
      <c r="N84" s="122" t="s">
        <v>2</v>
      </c>
      <c r="O84" s="52" t="s">
        <v>48</v>
      </c>
    </row>
    <row r="85" spans="1:15" s="12" customFormat="1" x14ac:dyDescent="0.35">
      <c r="A85" s="75" t="s">
        <v>31</v>
      </c>
      <c r="B85" s="55" t="s">
        <v>0</v>
      </c>
      <c r="C85" s="55" t="s">
        <v>3</v>
      </c>
      <c r="D85" s="55" t="s">
        <v>1</v>
      </c>
      <c r="E85" s="13" t="s">
        <v>47</v>
      </c>
      <c r="F85" s="122" t="s">
        <v>2</v>
      </c>
      <c r="G85" s="52" t="s">
        <v>93</v>
      </c>
      <c r="H85" s="14"/>
      <c r="I85" s="69"/>
      <c r="J85" s="69"/>
      <c r="K85" s="56"/>
      <c r="L85" s="56"/>
      <c r="M85" s="13"/>
      <c r="N85" s="123"/>
      <c r="O85" s="89" t="s">
        <v>100</v>
      </c>
    </row>
    <row r="86" spans="1:15" s="12" customFormat="1" ht="15.75" customHeight="1" x14ac:dyDescent="0.35">
      <c r="A86" s="76"/>
      <c r="B86" s="69"/>
      <c r="C86" s="56"/>
      <c r="D86" s="56"/>
      <c r="E86" s="13"/>
      <c r="F86" s="123"/>
      <c r="G86" s="89" t="s">
        <v>100</v>
      </c>
      <c r="H86" s="14"/>
      <c r="I86" s="16">
        <v>15911</v>
      </c>
      <c r="J86" s="15">
        <v>2750</v>
      </c>
      <c r="K86" s="15" t="s">
        <v>4</v>
      </c>
      <c r="L86" s="40"/>
      <c r="M86" s="38">
        <v>11.5</v>
      </c>
      <c r="N86" s="217">
        <f>L86*(2.75*1.2)</f>
        <v>0</v>
      </c>
      <c r="O86" s="217">
        <f t="shared" ref="O86:O87" si="23">M86*N86</f>
        <v>0</v>
      </c>
    </row>
    <row r="87" spans="1:15" s="12" customFormat="1" ht="15.75" customHeight="1" x14ac:dyDescent="0.35">
      <c r="A87" s="77">
        <v>15617</v>
      </c>
      <c r="B87" s="78">
        <v>3000</v>
      </c>
      <c r="C87" s="78" t="s">
        <v>4</v>
      </c>
      <c r="D87" s="79"/>
      <c r="E87" s="80">
        <v>20.7</v>
      </c>
      <c r="F87" s="217">
        <f>ROUND(D87*1.2*B87/1000,2)</f>
        <v>0</v>
      </c>
      <c r="G87" s="217">
        <f t="shared" ref="G87" si="24">E87*F87</f>
        <v>0</v>
      </c>
      <c r="H87" s="14"/>
      <c r="I87" s="16">
        <v>15771</v>
      </c>
      <c r="J87" s="15">
        <v>3000</v>
      </c>
      <c r="K87" s="15" t="s">
        <v>4</v>
      </c>
      <c r="L87" s="40"/>
      <c r="M87" s="38">
        <v>11.5</v>
      </c>
      <c r="N87" s="217">
        <f>L87*(3*1.2)</f>
        <v>0</v>
      </c>
      <c r="O87" s="217">
        <f t="shared" si="23"/>
        <v>0</v>
      </c>
    </row>
    <row r="88" spans="1:15" s="12" customFormat="1" x14ac:dyDescent="0.35">
      <c r="A88" s="29"/>
      <c r="B88" s="29"/>
      <c r="D88" s="29"/>
      <c r="E88" s="29"/>
      <c r="F88" s="30"/>
      <c r="G88" s="30"/>
      <c r="H88" s="14"/>
      <c r="I88" s="29"/>
      <c r="J88" s="29"/>
      <c r="K88" s="14"/>
      <c r="L88" s="29"/>
      <c r="M88" s="29"/>
      <c r="N88" s="30"/>
      <c r="O88" s="30"/>
    </row>
    <row r="89" spans="1:15" s="12" customFormat="1" ht="15.75" customHeight="1" x14ac:dyDescent="0.35">
      <c r="A89" s="131" t="s">
        <v>44</v>
      </c>
      <c r="B89" s="132"/>
      <c r="C89" s="132"/>
      <c r="D89" s="132"/>
      <c r="E89" s="132"/>
      <c r="F89" s="132"/>
      <c r="G89" s="133"/>
      <c r="H89" s="91"/>
      <c r="I89" s="134" t="s">
        <v>45</v>
      </c>
      <c r="J89" s="135"/>
      <c r="K89" s="135"/>
      <c r="L89" s="135"/>
      <c r="M89" s="135"/>
      <c r="N89" s="135"/>
      <c r="O89" s="135"/>
    </row>
    <row r="90" spans="1:15" s="12" customFormat="1" ht="15.75" customHeight="1" x14ac:dyDescent="0.35">
      <c r="A90" s="69" t="s">
        <v>31</v>
      </c>
      <c r="B90" s="69" t="s">
        <v>0</v>
      </c>
      <c r="C90" s="69" t="s">
        <v>3</v>
      </c>
      <c r="D90" s="69" t="s">
        <v>1</v>
      </c>
      <c r="E90" s="56" t="s">
        <v>47</v>
      </c>
      <c r="F90" s="122" t="s">
        <v>2</v>
      </c>
      <c r="G90" s="52" t="s">
        <v>93</v>
      </c>
      <c r="H90" s="14"/>
      <c r="I90" s="55" t="s">
        <v>31</v>
      </c>
      <c r="J90" s="55" t="s">
        <v>0</v>
      </c>
      <c r="K90" s="55" t="s">
        <v>3</v>
      </c>
      <c r="L90" s="55" t="s">
        <v>1</v>
      </c>
      <c r="M90" s="13" t="s">
        <v>47</v>
      </c>
      <c r="N90" s="122" t="s">
        <v>2</v>
      </c>
      <c r="O90" s="52" t="s">
        <v>48</v>
      </c>
    </row>
    <row r="91" spans="1:15" s="12" customFormat="1" x14ac:dyDescent="0.35">
      <c r="A91" s="69"/>
      <c r="B91" s="69"/>
      <c r="C91" s="56"/>
      <c r="D91" s="56"/>
      <c r="E91" s="13"/>
      <c r="F91" s="123"/>
      <c r="G91" s="89" t="s">
        <v>100</v>
      </c>
      <c r="H91" s="14"/>
      <c r="I91" s="69"/>
      <c r="J91" s="69"/>
      <c r="K91" s="56"/>
      <c r="L91" s="56"/>
      <c r="M91" s="13"/>
      <c r="N91" s="123"/>
      <c r="O91" s="89" t="s">
        <v>100</v>
      </c>
    </row>
    <row r="92" spans="1:15" s="12" customFormat="1" x14ac:dyDescent="0.35">
      <c r="A92" s="16">
        <v>12636</v>
      </c>
      <c r="B92" s="15">
        <v>2400</v>
      </c>
      <c r="C92" s="15" t="s">
        <v>4</v>
      </c>
      <c r="D92" s="40"/>
      <c r="E92" s="38">
        <v>11.7</v>
      </c>
      <c r="F92" s="217">
        <f>D92*(2.4*1.2)</f>
        <v>0</v>
      </c>
      <c r="G92" s="217">
        <f t="shared" ref="G92:G94" si="25">E92*F92</f>
        <v>0</v>
      </c>
      <c r="H92" s="14"/>
      <c r="I92" s="16">
        <v>14473</v>
      </c>
      <c r="J92" s="15">
        <v>2400</v>
      </c>
      <c r="K92" s="15" t="s">
        <v>4</v>
      </c>
      <c r="L92" s="40"/>
      <c r="M92" s="38">
        <v>18.3</v>
      </c>
      <c r="N92" s="217">
        <f>L92*(2.4*1.2)</f>
        <v>0</v>
      </c>
      <c r="O92" s="217">
        <f t="shared" ref="O92:O93" si="26">M92*N92</f>
        <v>0</v>
      </c>
    </row>
    <row r="93" spans="1:15" s="6" customFormat="1" ht="15.65" customHeight="1" x14ac:dyDescent="0.35">
      <c r="A93" s="16">
        <v>12637</v>
      </c>
      <c r="B93" s="15">
        <v>2700</v>
      </c>
      <c r="C93" s="15" t="s">
        <v>4</v>
      </c>
      <c r="D93" s="40"/>
      <c r="E93" s="38">
        <v>11.7</v>
      </c>
      <c r="F93" s="217">
        <f>D93*(2.7*1.2)</f>
        <v>0</v>
      </c>
      <c r="G93" s="217">
        <f t="shared" si="25"/>
        <v>0</v>
      </c>
      <c r="H93" s="14"/>
      <c r="I93" s="16">
        <v>14271</v>
      </c>
      <c r="J93" s="15">
        <v>3000</v>
      </c>
      <c r="K93" s="15" t="s">
        <v>4</v>
      </c>
      <c r="L93" s="40"/>
      <c r="M93" s="38">
        <v>18.3</v>
      </c>
      <c r="N93" s="217">
        <f>L93*(3*1.2)</f>
        <v>0</v>
      </c>
      <c r="O93" s="217">
        <f t="shared" si="26"/>
        <v>0</v>
      </c>
    </row>
    <row r="94" spans="1:15" s="6" customFormat="1" ht="15.65" customHeight="1" x14ac:dyDescent="0.35">
      <c r="A94" s="16">
        <v>12638</v>
      </c>
      <c r="B94" s="15">
        <v>3000</v>
      </c>
      <c r="C94" s="15" t="s">
        <v>4</v>
      </c>
      <c r="D94" s="40"/>
      <c r="E94" s="38">
        <v>11.7</v>
      </c>
      <c r="F94" s="217">
        <f>D94*(3*1.2)</f>
        <v>0</v>
      </c>
      <c r="G94" s="217">
        <f t="shared" si="25"/>
        <v>0</v>
      </c>
      <c r="H94" s="37"/>
      <c r="I94" s="29"/>
      <c r="J94" s="29"/>
      <c r="K94" s="14"/>
      <c r="L94" s="29"/>
      <c r="M94" s="29"/>
      <c r="N94" s="30"/>
      <c r="O94" s="30"/>
    </row>
    <row r="95" spans="1:15" x14ac:dyDescent="0.35">
      <c r="A95" s="16">
        <v>13846</v>
      </c>
      <c r="B95" s="15">
        <v>3600</v>
      </c>
      <c r="C95" s="15" t="s">
        <v>4</v>
      </c>
      <c r="D95" s="40"/>
      <c r="E95" s="38">
        <v>11.7</v>
      </c>
      <c r="F95" s="217">
        <f>D95*(3.6*1.2)</f>
        <v>0</v>
      </c>
      <c r="G95" s="217">
        <f>E95*F95</f>
        <v>0</v>
      </c>
      <c r="H95" s="37"/>
      <c r="I95" s="136" t="s">
        <v>79</v>
      </c>
      <c r="J95" s="137"/>
      <c r="K95" s="137"/>
      <c r="L95" s="137"/>
      <c r="M95" s="137"/>
      <c r="N95" s="137"/>
      <c r="O95" s="137"/>
    </row>
    <row r="96" spans="1:15" ht="15.75" customHeight="1" x14ac:dyDescent="0.35">
      <c r="A96" s="29"/>
      <c r="B96" s="29"/>
      <c r="C96" s="12"/>
      <c r="D96" s="29"/>
      <c r="E96" s="29"/>
      <c r="F96" s="30"/>
      <c r="G96" s="30"/>
      <c r="I96" s="69" t="s">
        <v>31</v>
      </c>
      <c r="J96" s="69" t="s">
        <v>0</v>
      </c>
      <c r="K96" s="69" t="s">
        <v>3</v>
      </c>
      <c r="L96" s="69" t="s">
        <v>1</v>
      </c>
      <c r="M96" s="56" t="s">
        <v>47</v>
      </c>
      <c r="N96" s="122" t="s">
        <v>2</v>
      </c>
      <c r="O96" s="52" t="s">
        <v>48</v>
      </c>
    </row>
    <row r="97" spans="1:18" ht="15.75" customHeight="1" x14ac:dyDescent="0.35">
      <c r="A97" s="138" t="s">
        <v>46</v>
      </c>
      <c r="B97" s="139"/>
      <c r="C97" s="139"/>
      <c r="D97" s="139"/>
      <c r="E97" s="139"/>
      <c r="F97" s="139"/>
      <c r="G97" s="140"/>
      <c r="H97" s="90"/>
      <c r="I97" s="69"/>
      <c r="J97" s="69"/>
      <c r="K97" s="56"/>
      <c r="L97" s="56"/>
      <c r="M97" s="13"/>
      <c r="N97" s="123"/>
      <c r="O97" s="89" t="s">
        <v>100</v>
      </c>
    </row>
    <row r="98" spans="1:18" x14ac:dyDescent="0.35">
      <c r="A98" s="69" t="s">
        <v>31</v>
      </c>
      <c r="B98" s="69" t="s">
        <v>0</v>
      </c>
      <c r="C98" s="69" t="s">
        <v>3</v>
      </c>
      <c r="D98" s="69" t="s">
        <v>1</v>
      </c>
      <c r="E98" s="56" t="s">
        <v>47</v>
      </c>
      <c r="F98" s="122" t="s">
        <v>2</v>
      </c>
      <c r="G98" s="52" t="s">
        <v>48</v>
      </c>
      <c r="I98" s="16">
        <v>16067</v>
      </c>
      <c r="J98" s="15">
        <v>3600</v>
      </c>
      <c r="K98" s="15" t="s">
        <v>4</v>
      </c>
      <c r="L98" s="40"/>
      <c r="M98" s="38">
        <v>5.7</v>
      </c>
      <c r="N98" s="217">
        <f>L98*(3.6*1.2)</f>
        <v>0</v>
      </c>
      <c r="O98" s="217">
        <f t="shared" ref="O98" si="27">M98*N98</f>
        <v>0</v>
      </c>
    </row>
    <row r="99" spans="1:18" x14ac:dyDescent="0.35">
      <c r="A99" s="69"/>
      <c r="B99" s="69"/>
      <c r="C99" s="56"/>
      <c r="D99" s="56"/>
      <c r="E99" s="13"/>
      <c r="F99" s="123"/>
      <c r="G99" s="89" t="s">
        <v>100</v>
      </c>
      <c r="I99" s="14"/>
      <c r="J99" s="29"/>
      <c r="K99" s="29"/>
      <c r="L99" s="29"/>
      <c r="M99" s="45"/>
      <c r="N99" s="46"/>
      <c r="O99" s="46"/>
    </row>
    <row r="100" spans="1:18" ht="18" customHeight="1" x14ac:dyDescent="0.35">
      <c r="A100" s="16">
        <v>15752</v>
      </c>
      <c r="B100" s="15">
        <v>2400</v>
      </c>
      <c r="C100" s="15" t="s">
        <v>4</v>
      </c>
      <c r="D100" s="40"/>
      <c r="E100" s="38">
        <v>11.9</v>
      </c>
      <c r="F100" s="217">
        <f>D100*(2.4*1.2)</f>
        <v>0</v>
      </c>
      <c r="G100" s="217">
        <f t="shared" ref="G100:G102" si="28">E100*F100</f>
        <v>0</v>
      </c>
      <c r="I100" s="154" t="s">
        <v>78</v>
      </c>
      <c r="J100" s="154"/>
      <c r="K100" s="118" t="s">
        <v>1</v>
      </c>
      <c r="L100" s="118" t="s">
        <v>2</v>
      </c>
      <c r="M100" s="212"/>
      <c r="N100" s="120" t="s">
        <v>116</v>
      </c>
      <c r="O100" s="121"/>
    </row>
    <row r="101" spans="1:18" ht="18" customHeight="1" x14ac:dyDescent="0.35">
      <c r="A101" s="16">
        <v>15753</v>
      </c>
      <c r="B101" s="15">
        <v>2700</v>
      </c>
      <c r="C101" s="15" t="s">
        <v>4</v>
      </c>
      <c r="D101" s="40"/>
      <c r="E101" s="38">
        <v>11.9</v>
      </c>
      <c r="F101" s="217">
        <f t="shared" ref="F101" si="29">D101*(2.7*1.2)</f>
        <v>0</v>
      </c>
      <c r="G101" s="217">
        <f t="shared" si="28"/>
        <v>0</v>
      </c>
      <c r="I101" s="154"/>
      <c r="J101" s="154"/>
      <c r="K101" s="119"/>
      <c r="L101" s="119"/>
      <c r="M101" s="212"/>
      <c r="N101" s="102" t="s">
        <v>101</v>
      </c>
      <c r="O101" s="102" t="s">
        <v>102</v>
      </c>
    </row>
    <row r="102" spans="1:18" ht="18" customHeight="1" x14ac:dyDescent="0.35">
      <c r="A102" s="16">
        <v>15754</v>
      </c>
      <c r="B102" s="15">
        <v>3000</v>
      </c>
      <c r="C102" s="15" t="s">
        <v>4</v>
      </c>
      <c r="D102" s="40"/>
      <c r="E102" s="38">
        <v>11.9</v>
      </c>
      <c r="F102" s="217">
        <f>D102*(3*1.2)</f>
        <v>0</v>
      </c>
      <c r="G102" s="217">
        <f t="shared" si="28"/>
        <v>0</v>
      </c>
      <c r="I102" s="154"/>
      <c r="J102" s="154"/>
      <c r="K102" s="213">
        <f>D20+D21+D22+D23+D24+D25+D26+D27+D29+D30+D31+D32+D33+D34+D39+D40+D41+D42+D43+D44+D48+D52+D53+D54+D55+D60+D61+D62+D63+D67+D68+D69+D70+D71+D75+D76+D77+D81+D82+D87+D92+D93+D94+D95+D100+D101+D102+L20+L21+L22+L23+L24+L25+L26+L27+L32+L33+L34+L38+L43+L44+L45+L46+L47+L48+L52+L53+L57+L58+L59+L60+L65+L66+L67+L68+L72+L73+L74+L75+L80+L81+L82+L86+L87+L92+L93+L98</f>
        <v>0</v>
      </c>
      <c r="L102" s="213">
        <f>F20+F21+F22+F23+F24+F25+F26+F27+F29+F30+F31+F32+F33+F34+F39+F40+F41+F42+F43+F44+F47+F52+F53+F54+F55+F60+F61+F62+F63+F67+F68+F69+F70+F71+F75+F76+F77+F81+F82+F87+F92+F93+F94+F95+F100+F101+F102+N20+N21+N22+N23+N24+N25+N26+N27+N32+N33+N34+N38+N43+N44+N45+N46+N47+N48+N52+N53+N57+N58+N59+N60+N65+N66+N67+N68+N72+N73+N74+N75+N80+N81+N82+N86+N87+N92+N93+N98</f>
        <v>0</v>
      </c>
      <c r="M102" s="212"/>
      <c r="N102" s="213">
        <f>G20+G21+G22+G23+G24+G25+G26+G27+G29+G30+G31+G32+G33+G34+G39+G40+G41+G42+G43+G44+G48+G52+G53+G54+G55+G60+G61+G62+G63+G67+G68+G69+G70+G71+G75+G76+G77+G81+G82+G87+G92+G93+G94+G95+G100+G101+G102+O20+O21+O22+O23+O24+O25+O26+O27+O32+O33+O34+O38+O43+O44+O45+O46+O47+O48+O52+O53+O57+O58+O59+O60+O65+O66+O67+O68+O72+O73+O74+O75+O80+O81+O82+O86+O87+O92+O93+O98</f>
        <v>0</v>
      </c>
      <c r="O102" s="213">
        <f>N102+O114</f>
        <v>0</v>
      </c>
      <c r="R102" s="103"/>
    </row>
    <row r="103" spans="1:18" ht="15.75" customHeight="1" x14ac:dyDescent="0.35">
      <c r="A103" s="29"/>
      <c r="B103" s="29"/>
      <c r="C103" s="29"/>
      <c r="D103" s="29"/>
      <c r="E103" s="29"/>
      <c r="F103" s="30"/>
      <c r="G103" s="30"/>
      <c r="I103" s="155" t="s">
        <v>113</v>
      </c>
      <c r="J103" s="155"/>
      <c r="K103" s="155"/>
      <c r="L103" s="155"/>
      <c r="M103" s="155"/>
      <c r="N103" s="155"/>
      <c r="O103" s="155"/>
    </row>
    <row r="104" spans="1:18" ht="15.75" customHeight="1" x14ac:dyDescent="0.35">
      <c r="A104" s="29"/>
      <c r="B104" s="29"/>
      <c r="C104" s="29"/>
      <c r="D104" s="29"/>
      <c r="E104" s="29"/>
      <c r="F104" s="30"/>
      <c r="G104" s="30"/>
      <c r="I104" s="155"/>
      <c r="J104" s="155"/>
      <c r="K104" s="155"/>
      <c r="L104" s="155"/>
      <c r="M104" s="155"/>
      <c r="N104" s="155"/>
      <c r="O104" s="155"/>
    </row>
    <row r="105" spans="1:18" x14ac:dyDescent="0.35">
      <c r="A105" s="6"/>
      <c r="B105" s="6"/>
      <c r="C105" s="6"/>
      <c r="D105" s="6"/>
      <c r="E105" s="6"/>
      <c r="F105" s="6"/>
      <c r="G105" s="6"/>
      <c r="I105" s="44"/>
      <c r="J105" s="44"/>
      <c r="K105" s="44"/>
      <c r="L105" s="44"/>
      <c r="M105" s="44"/>
      <c r="N105" s="44"/>
      <c r="O105" s="44"/>
    </row>
    <row r="106" spans="1:18" ht="19" thickBot="1" x14ac:dyDescent="0.4">
      <c r="A106" s="6"/>
      <c r="B106" s="6"/>
      <c r="C106" s="9"/>
      <c r="D106" s="10"/>
      <c r="E106" s="117"/>
      <c r="F106" s="214" t="s">
        <v>95</v>
      </c>
      <c r="G106" s="214"/>
      <c r="H106" s="214"/>
      <c r="I106" s="214"/>
      <c r="J106" s="214"/>
      <c r="K106" s="214"/>
      <c r="L106" s="214"/>
      <c r="M106" s="214"/>
      <c r="N106" s="214"/>
      <c r="O106" s="214"/>
    </row>
    <row r="107" spans="1:18" ht="18" thickBot="1" x14ac:dyDescent="0.4">
      <c r="A107" s="84"/>
      <c r="B107" s="106"/>
      <c r="C107" s="9"/>
      <c r="D107" s="10"/>
      <c r="E107" s="112"/>
      <c r="F107" s="111" t="s">
        <v>31</v>
      </c>
      <c r="G107" s="223" t="s">
        <v>96</v>
      </c>
      <c r="H107" s="114"/>
      <c r="I107" s="115" t="s">
        <v>112</v>
      </c>
      <c r="J107" s="113" t="s">
        <v>115</v>
      </c>
      <c r="K107" s="88" t="s">
        <v>31</v>
      </c>
      <c r="L107" s="88" t="s">
        <v>96</v>
      </c>
      <c r="M107" s="113" t="s">
        <v>112</v>
      </c>
      <c r="N107" s="115" t="s">
        <v>112</v>
      </c>
      <c r="O107" s="113" t="s">
        <v>115</v>
      </c>
    </row>
    <row r="108" spans="1:18" x14ac:dyDescent="0.35">
      <c r="A108" s="6"/>
      <c r="B108" s="6"/>
      <c r="C108" s="9"/>
      <c r="D108" s="10"/>
      <c r="E108" s="6"/>
      <c r="F108" s="107">
        <v>21785</v>
      </c>
      <c r="G108" s="221" t="s">
        <v>81</v>
      </c>
      <c r="H108" s="109"/>
      <c r="I108" s="116">
        <f>CEILING(((G20+G29+G39+G52+G60+G67+G75+G81+G92+G100+O20+O43+O57+O92)/1000),1)</f>
        <v>0</v>
      </c>
      <c r="J108" s="108">
        <f>I108*Sheet2!B73</f>
        <v>0</v>
      </c>
      <c r="K108" s="110">
        <v>24127</v>
      </c>
      <c r="L108" s="108" t="s">
        <v>87</v>
      </c>
      <c r="M108" s="108">
        <f>CEILING(((O53+O32)/1000),1)</f>
        <v>0</v>
      </c>
      <c r="N108" s="110">
        <f>CEILING(((O53+O32)/1000),1)</f>
        <v>0</v>
      </c>
      <c r="O108" s="108">
        <f>M108*Sheet2!B79</f>
        <v>0</v>
      </c>
    </row>
    <row r="109" spans="1:18" x14ac:dyDescent="0.35">
      <c r="A109" s="6"/>
      <c r="B109" s="6"/>
      <c r="C109" s="9"/>
      <c r="D109" s="10"/>
      <c r="E109" s="6"/>
      <c r="F109" s="105">
        <v>25790</v>
      </c>
      <c r="G109" s="222" t="s">
        <v>82</v>
      </c>
      <c r="H109" s="104"/>
      <c r="I109" s="83">
        <f>CEILING(((O52)/1000),1)</f>
        <v>0</v>
      </c>
      <c r="J109" s="108">
        <f>I109*Sheet2!B74</f>
        <v>0</v>
      </c>
      <c r="K109" s="16">
        <v>21791</v>
      </c>
      <c r="L109" s="15" t="s">
        <v>88</v>
      </c>
      <c r="M109" s="15">
        <f>CEILING(((G25+G32+O25)/1000),1)</f>
        <v>0</v>
      </c>
      <c r="N109" s="110">
        <f>CEILING(((G25+G32+O25)/1000),1)</f>
        <v>0</v>
      </c>
      <c r="O109" s="108">
        <f>M109*Sheet2!B80</f>
        <v>0</v>
      </c>
    </row>
    <row r="110" spans="1:18" x14ac:dyDescent="0.35">
      <c r="A110" s="6"/>
      <c r="B110" s="6"/>
      <c r="C110" s="9"/>
      <c r="D110" s="10"/>
      <c r="E110" s="6"/>
      <c r="F110" s="105">
        <v>21786</v>
      </c>
      <c r="G110" s="222" t="s">
        <v>83</v>
      </c>
      <c r="H110" s="104"/>
      <c r="I110" s="83">
        <f>CEILING(((G21+G40+G53+G61+G68+G76+G93+G101+O21+O45+O58+O80)/1000),1)</f>
        <v>0</v>
      </c>
      <c r="J110" s="108">
        <f>I110*Sheet2!B75</f>
        <v>0</v>
      </c>
      <c r="K110" s="16">
        <v>21792</v>
      </c>
      <c r="L110" s="15" t="s">
        <v>89</v>
      </c>
      <c r="M110" s="15">
        <f>CEILING(((G26+G33+G43+O26+O48+O67+O74)/1000),1)</f>
        <v>0</v>
      </c>
      <c r="N110" s="110">
        <f>CEILING(((G26+G33+O26+G43+G44+O48+O67+O74)/1000),1)</f>
        <v>0</v>
      </c>
      <c r="O110" s="108">
        <f>M110*Sheet2!B81</f>
        <v>0</v>
      </c>
    </row>
    <row r="111" spans="1:18" x14ac:dyDescent="0.35">
      <c r="A111" s="6"/>
      <c r="B111" s="6"/>
      <c r="C111" s="9"/>
      <c r="D111" s="10"/>
      <c r="E111" s="6"/>
      <c r="F111" s="105">
        <v>21787</v>
      </c>
      <c r="G111" s="222" t="s">
        <v>84</v>
      </c>
      <c r="H111" s="104"/>
      <c r="I111" s="83">
        <f>CEILING(((G22+G30+G41+G54+G62+G69+G77+G82+G87+G94+G102+O22+O46+O59+O72+O82+O87+O93+O81+O86)/1000),1)</f>
        <v>0</v>
      </c>
      <c r="J111" s="108">
        <f>I111*Sheet2!B76</f>
        <v>0</v>
      </c>
      <c r="K111" s="16">
        <v>23845</v>
      </c>
      <c r="L111" s="15" t="s">
        <v>90</v>
      </c>
      <c r="M111" s="15">
        <f>CEILING(((O33+O38)/1000),1)</f>
        <v>0</v>
      </c>
      <c r="N111" s="110">
        <f>CEILING(((G48+O33+O38)/1000),1)</f>
        <v>0</v>
      </c>
      <c r="O111" s="108">
        <f>M111*Sheet2!B82</f>
        <v>0</v>
      </c>
    </row>
    <row r="112" spans="1:18" x14ac:dyDescent="0.35">
      <c r="A112" s="6"/>
      <c r="B112" s="6"/>
      <c r="C112" s="9"/>
      <c r="D112" s="10"/>
      <c r="E112" s="6"/>
      <c r="F112" s="105">
        <v>21788</v>
      </c>
      <c r="G112" s="222" t="s">
        <v>85</v>
      </c>
      <c r="H112" s="104"/>
      <c r="I112" s="83">
        <f>CEILING(((G23+G70+O23)/1000),1)</f>
        <v>0</v>
      </c>
      <c r="J112" s="108">
        <f>I112*Sheet2!B77</f>
        <v>0</v>
      </c>
      <c r="K112" s="16">
        <v>22505</v>
      </c>
      <c r="L112" s="15" t="s">
        <v>91</v>
      </c>
      <c r="M112" s="15">
        <f>CEILING(((G27+G34+O27+O68+O75)/1000),1)</f>
        <v>0</v>
      </c>
      <c r="N112" s="110">
        <f>CEILING(((G27+G34+O27+O68+O75)/1000),1)</f>
        <v>0</v>
      </c>
      <c r="O112" s="108">
        <f>M112*Sheet2!B83</f>
        <v>0</v>
      </c>
    </row>
    <row r="113" spans="1:15" x14ac:dyDescent="0.35">
      <c r="A113" s="6"/>
      <c r="B113" s="6"/>
      <c r="C113" s="9"/>
      <c r="D113" s="10"/>
      <c r="E113" s="6"/>
      <c r="F113" s="105">
        <v>21789</v>
      </c>
      <c r="G113" s="222" t="s">
        <v>86</v>
      </c>
      <c r="H113" s="104"/>
      <c r="I113" s="83">
        <f>CEILING(((G24+G31+G42+G55+G63+G71+G95+O24+O47+O60+O65+O73+O98)/1000),1)</f>
        <v>0</v>
      </c>
      <c r="J113" s="108">
        <f>I113*Sheet2!B78</f>
        <v>0</v>
      </c>
      <c r="K113" s="22">
        <v>24128</v>
      </c>
      <c r="L113" s="17" t="s">
        <v>92</v>
      </c>
      <c r="M113" s="15">
        <f>CEILING(((O34)/1000),1)</f>
        <v>0</v>
      </c>
      <c r="N113" s="110">
        <f>CEILING(((O34)/1000),1)</f>
        <v>0</v>
      </c>
      <c r="O113" s="108">
        <f>M113*Sheet2!B84</f>
        <v>0</v>
      </c>
    </row>
    <row r="114" spans="1:15" ht="18.5" x14ac:dyDescent="0.45">
      <c r="A114" s="9"/>
      <c r="B114" s="9"/>
      <c r="C114" s="9"/>
      <c r="D114" s="10"/>
      <c r="E114" s="10"/>
      <c r="F114" s="215" t="s">
        <v>94</v>
      </c>
      <c r="G114" s="215"/>
      <c r="H114" s="215"/>
      <c r="I114" s="215"/>
      <c r="J114" s="215"/>
      <c r="K114" s="215"/>
      <c r="L114" s="215"/>
      <c r="M114" s="215"/>
      <c r="N114" s="215"/>
      <c r="O114" s="216">
        <f>J108+J109+J110+J111+J112+J113+O108+O109+O110+O111+O112+O113</f>
        <v>0</v>
      </c>
    </row>
    <row r="115" spans="1:15" x14ac:dyDescent="0.35">
      <c r="C115" s="9"/>
      <c r="D115" s="220"/>
      <c r="E115" s="219"/>
      <c r="F115" s="185" t="s">
        <v>111</v>
      </c>
      <c r="G115" s="185"/>
      <c r="H115" s="185"/>
      <c r="I115" s="185"/>
      <c r="J115" s="185"/>
      <c r="K115" s="185"/>
      <c r="L115" s="185"/>
      <c r="M115" s="185"/>
      <c r="N115" s="185"/>
      <c r="O115" s="185"/>
    </row>
  </sheetData>
  <sheetProtection formatCells="0" formatColumns="0" formatRows="0" insertColumns="0" insertRows="0" insertHyperlinks="0" deleteColumns="0" deleteRows="0" sort="0" autoFilter="0" pivotTables="0"/>
  <mergeCells count="82">
    <mergeCell ref="F114:N114"/>
    <mergeCell ref="F115:O115"/>
    <mergeCell ref="A5:K5"/>
    <mergeCell ref="A6:O6"/>
    <mergeCell ref="A7:K7"/>
    <mergeCell ref="A8:G8"/>
    <mergeCell ref="I8:O8"/>
    <mergeCell ref="B10:C10"/>
    <mergeCell ref="D10:E10"/>
    <mergeCell ref="J10:K10"/>
    <mergeCell ref="L10:N10"/>
    <mergeCell ref="B9:C9"/>
    <mergeCell ref="D9:E9"/>
    <mergeCell ref="J9:K9"/>
    <mergeCell ref="L9:N9"/>
    <mergeCell ref="B11:C11"/>
    <mergeCell ref="D11:E11"/>
    <mergeCell ref="I11:O11"/>
    <mergeCell ref="B12:C12"/>
    <mergeCell ref="D12:E12"/>
    <mergeCell ref="I12:J13"/>
    <mergeCell ref="A13:A15"/>
    <mergeCell ref="B13:G13"/>
    <mergeCell ref="B14:G14"/>
    <mergeCell ref="I14:J15"/>
    <mergeCell ref="B15:G15"/>
    <mergeCell ref="A36:G36"/>
    <mergeCell ref="I40:O40"/>
    <mergeCell ref="A17:G17"/>
    <mergeCell ref="I17:O17"/>
    <mergeCell ref="I29:O29"/>
    <mergeCell ref="F18:F19"/>
    <mergeCell ref="F37:F38"/>
    <mergeCell ref="K100:K101"/>
    <mergeCell ref="I100:J102"/>
    <mergeCell ref="I103:O104"/>
    <mergeCell ref="A57:G57"/>
    <mergeCell ref="I62:O62"/>
    <mergeCell ref="A64:G64"/>
    <mergeCell ref="F58:F59"/>
    <mergeCell ref="I95:O95"/>
    <mergeCell ref="A97:G97"/>
    <mergeCell ref="A78:G78"/>
    <mergeCell ref="I83:O83"/>
    <mergeCell ref="A84:G84"/>
    <mergeCell ref="A3:O4"/>
    <mergeCell ref="A1:O1"/>
    <mergeCell ref="K12:O13"/>
    <mergeCell ref="K14:O15"/>
    <mergeCell ref="A89:G89"/>
    <mergeCell ref="I89:O89"/>
    <mergeCell ref="I69:O69"/>
    <mergeCell ref="A72:G72"/>
    <mergeCell ref="I77:O77"/>
    <mergeCell ref="I54:O54"/>
    <mergeCell ref="A45:G45"/>
    <mergeCell ref="A49:G49"/>
    <mergeCell ref="I49:O49"/>
    <mergeCell ref="F46:F47"/>
    <mergeCell ref="F50:F51"/>
    <mergeCell ref="I35:O35"/>
    <mergeCell ref="F65:F66"/>
    <mergeCell ref="F73:F74"/>
    <mergeCell ref="F79:F80"/>
    <mergeCell ref="F85:F86"/>
    <mergeCell ref="F90:F91"/>
    <mergeCell ref="F106:O106"/>
    <mergeCell ref="L100:L101"/>
    <mergeCell ref="N100:O100"/>
    <mergeCell ref="F98:F99"/>
    <mergeCell ref="N18:N19"/>
    <mergeCell ref="N30:N31"/>
    <mergeCell ref="N36:N37"/>
    <mergeCell ref="N41:N42"/>
    <mergeCell ref="N50:N51"/>
    <mergeCell ref="N55:N56"/>
    <mergeCell ref="N63:N64"/>
    <mergeCell ref="N70:N71"/>
    <mergeCell ref="N78:N79"/>
    <mergeCell ref="N84:N85"/>
    <mergeCell ref="N90:N91"/>
    <mergeCell ref="N96:N97"/>
  </mergeCells>
  <dataValidations disablePrompts="1" count="1">
    <dataValidation type="list" allowBlank="1" showInputMessage="1" showErrorMessage="1" prompt="Select sheet edge profile" sqref="B35" xr:uid="{6A83C000-8572-431D-811B-6E18470FEAAA}">
      <formula1>#REF!</formula1>
    </dataValidation>
  </dataValidations>
  <printOptions horizontalCentered="1" verticalCentered="1"/>
  <pageMargins left="0.19685039370078741" right="0.19685039370078741" top="0.15748031496062992" bottom="0.15748031496062992" header="0" footer="0.31496062992125984"/>
  <pageSetup paperSize="9" scale="55" fitToHeight="2" orientation="portrait" r:id="rId1"/>
  <headerFooter>
    <oddFooter>&amp;LVERSION: 3
DATE: 19/4/23&amp;C&amp;"-,Bold"&amp;14SEND TO YOUR MERCHANT WHEN COMPLETE&amp;R&amp;14&amp;N</oddFooter>
  </headerFooter>
  <rowBreaks count="1" manualBreakCount="1">
    <brk id="88" max="16383" man="1"/>
  </rowBreaks>
  <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promptTitle="Select From Drop Down List" xr:uid="{41A7F3F4-CE00-49CE-8358-049C0088FB30}">
          <x14:formula1>
            <xm:f>Sheet2!$D$33:$D$37</xm:f>
          </x14:formula1>
          <xm:sqref>J10:K10</xm:sqref>
        </x14:dataValidation>
        <x14:dataValidation type="list" allowBlank="1" showInputMessage="1" showErrorMessage="1" promptTitle="Select From Drop Down List" prompt="Please Note: Site inspections are required for all specialised deliver service requests including extra labour. " xr:uid="{7FA29065-AF3D-487E-AD33-521D05EED5F5}">
          <x14:formula1>
            <xm:f>Sheet2!$D$47:$D$48</xm:f>
          </x14:formula1>
          <xm:sqref>O10</xm:sqref>
        </x14:dataValidation>
        <x14:dataValidation type="list" allowBlank="1" showInputMessage="1" showErrorMessage="1" promptTitle="Select From Drop Down List" prompt="Please Note: All DTS services are subject to service availablity.  " xr:uid="{A5C9C8F6-D75D-4FFB-888D-A241C720368B}">
          <x14:formula1>
            <xm:f>Sheet2!$G$34:$G$40</xm:f>
          </x14:formula1>
          <xm:sqref>J9:K9</xm:sqref>
        </x14:dataValidation>
        <x14:dataValidation type="list" allowBlank="1" showInputMessage="1" showErrorMessage="1" promptTitle="Select From Drop Down List" prompt="Please Note: GIB Deliver to Site Serivces only available in Auckland, Tauranga, Hamilton, Wellington and Christchurch._x000a_GIB Ex Works pick up only available in Wellington and Christchurch. " xr:uid="{469D3082-5248-4205-84B4-67729EC5E442}">
          <x14:formula1>
            <xm:f>Sheet2!$A$50:$A$54</xm:f>
          </x14:formula1>
          <xm:sqref>F10:G10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84"/>
  <sheetViews>
    <sheetView topLeftCell="A54" workbookViewId="0">
      <selection activeCell="A73" sqref="A73:B84"/>
    </sheetView>
  </sheetViews>
  <sheetFormatPr defaultRowHeight="14.5" x14ac:dyDescent="0.35"/>
  <cols>
    <col min="1" max="1" width="11.81640625" customWidth="1"/>
    <col min="2" max="2" width="12.453125" customWidth="1"/>
    <col min="3" max="3" width="10.1796875" bestFit="1" customWidth="1"/>
  </cols>
  <sheetData>
    <row r="1" spans="1:5" x14ac:dyDescent="0.35">
      <c r="A1" s="21" t="s">
        <v>8</v>
      </c>
    </row>
    <row r="2" spans="1:5" ht="15.5" x14ac:dyDescent="0.35">
      <c r="B2" s="5" t="s">
        <v>4</v>
      </c>
    </row>
    <row r="3" spans="1:5" ht="16" thickBot="1" x14ac:dyDescent="0.4">
      <c r="B3" s="5" t="s">
        <v>5</v>
      </c>
    </row>
    <row r="4" spans="1:5" x14ac:dyDescent="0.35">
      <c r="A4" s="206" t="s">
        <v>7</v>
      </c>
      <c r="B4" s="207"/>
      <c r="C4" s="207"/>
      <c r="D4" s="207"/>
      <c r="E4" s="208"/>
    </row>
    <row r="5" spans="1:5" x14ac:dyDescent="0.35">
      <c r="A5" s="1">
        <v>2400</v>
      </c>
      <c r="B5" s="2" t="s">
        <v>4</v>
      </c>
      <c r="C5" s="2" t="str">
        <f>A5&amp;B5</f>
        <v>2400TETE</v>
      </c>
      <c r="D5" s="2">
        <v>11535</v>
      </c>
    </row>
    <row r="6" spans="1:5" x14ac:dyDescent="0.35">
      <c r="A6" s="1">
        <v>2400</v>
      </c>
      <c r="B6" s="3" t="s">
        <v>5</v>
      </c>
      <c r="C6" s="2" t="str">
        <f t="shared" ref="C6:C18" si="0">A6&amp;B6</f>
        <v>2400TESE</v>
      </c>
      <c r="D6" s="2">
        <v>12480</v>
      </c>
    </row>
    <row r="7" spans="1:5" x14ac:dyDescent="0.35">
      <c r="A7" s="1">
        <v>2700</v>
      </c>
      <c r="B7" s="2" t="s">
        <v>4</v>
      </c>
      <c r="C7" s="2" t="str">
        <f>A7&amp;B7</f>
        <v>2700TETE</v>
      </c>
      <c r="D7" s="2">
        <v>11537</v>
      </c>
    </row>
    <row r="8" spans="1:5" x14ac:dyDescent="0.35">
      <c r="A8" s="1">
        <v>3000</v>
      </c>
      <c r="B8" s="2" t="s">
        <v>4</v>
      </c>
      <c r="C8" s="2" t="str">
        <f t="shared" si="0"/>
        <v>3000TETE</v>
      </c>
      <c r="D8" s="2">
        <v>11538</v>
      </c>
    </row>
    <row r="9" spans="1:5" x14ac:dyDescent="0.35">
      <c r="A9" s="1">
        <v>3300</v>
      </c>
      <c r="B9" s="2" t="s">
        <v>4</v>
      </c>
      <c r="C9" s="2" t="str">
        <f t="shared" si="0"/>
        <v>3300TETE</v>
      </c>
      <c r="D9" s="2">
        <v>11539</v>
      </c>
    </row>
    <row r="10" spans="1:5" x14ac:dyDescent="0.35">
      <c r="A10" s="1">
        <v>3000</v>
      </c>
      <c r="B10" s="3" t="s">
        <v>5</v>
      </c>
      <c r="C10" s="2" t="str">
        <f t="shared" si="0"/>
        <v>3000TESE</v>
      </c>
      <c r="D10" s="2">
        <v>12482</v>
      </c>
    </row>
    <row r="11" spans="1:5" x14ac:dyDescent="0.35">
      <c r="A11" s="1">
        <v>3600</v>
      </c>
      <c r="B11" s="2" t="s">
        <v>4</v>
      </c>
      <c r="C11" s="2" t="str">
        <f t="shared" si="0"/>
        <v>3600TETE</v>
      </c>
      <c r="D11" s="2">
        <v>11540</v>
      </c>
    </row>
    <row r="12" spans="1:5" x14ac:dyDescent="0.35">
      <c r="A12" s="1">
        <v>3600</v>
      </c>
      <c r="B12" s="3" t="s">
        <v>5</v>
      </c>
      <c r="C12" s="2" t="str">
        <f t="shared" si="0"/>
        <v>3600TESE</v>
      </c>
      <c r="D12" s="2">
        <v>12484</v>
      </c>
    </row>
    <row r="13" spans="1:5" x14ac:dyDescent="0.35">
      <c r="A13" s="1">
        <v>4200</v>
      </c>
      <c r="B13" s="2" t="s">
        <v>4</v>
      </c>
      <c r="C13" s="2" t="str">
        <f t="shared" si="0"/>
        <v>4200TETE</v>
      </c>
      <c r="D13" s="2">
        <v>11542</v>
      </c>
    </row>
    <row r="14" spans="1:5" x14ac:dyDescent="0.35">
      <c r="A14" s="4">
        <v>4200</v>
      </c>
      <c r="B14" s="3" t="s">
        <v>5</v>
      </c>
      <c r="C14" s="2" t="str">
        <f t="shared" si="0"/>
        <v>4200TESE</v>
      </c>
      <c r="D14" s="2">
        <v>12486</v>
      </c>
    </row>
    <row r="15" spans="1:5" x14ac:dyDescent="0.35">
      <c r="A15" s="1">
        <v>4800</v>
      </c>
      <c r="B15" s="2" t="s">
        <v>4</v>
      </c>
      <c r="C15" s="2" t="str">
        <f t="shared" si="0"/>
        <v>4800TETE</v>
      </c>
      <c r="D15" s="2">
        <v>11543</v>
      </c>
    </row>
    <row r="16" spans="1:5" x14ac:dyDescent="0.35">
      <c r="A16" s="4">
        <v>4800</v>
      </c>
      <c r="B16" s="3" t="s">
        <v>5</v>
      </c>
      <c r="C16" s="2" t="str">
        <f t="shared" si="0"/>
        <v>4800TESE</v>
      </c>
      <c r="D16" s="2">
        <v>12487</v>
      </c>
    </row>
    <row r="17" spans="1:7" x14ac:dyDescent="0.35">
      <c r="A17" s="1">
        <v>6000</v>
      </c>
      <c r="B17" s="2" t="s">
        <v>4</v>
      </c>
      <c r="C17" s="2" t="str">
        <f t="shared" si="0"/>
        <v>6000TETE</v>
      </c>
      <c r="D17" s="2">
        <v>12672</v>
      </c>
    </row>
    <row r="18" spans="1:7" x14ac:dyDescent="0.35">
      <c r="A18" s="1">
        <v>6000</v>
      </c>
      <c r="B18" s="2" t="s">
        <v>5</v>
      </c>
      <c r="C18" s="2" t="str">
        <f t="shared" si="0"/>
        <v>6000TESE</v>
      </c>
      <c r="D18" s="2">
        <v>13816</v>
      </c>
    </row>
    <row r="19" spans="1:7" ht="15" thickBot="1" x14ac:dyDescent="0.4"/>
    <row r="20" spans="1:7" ht="18.5" x14ac:dyDescent="0.35">
      <c r="A20" s="203" t="s">
        <v>6</v>
      </c>
      <c r="B20" s="204"/>
      <c r="C20" s="204"/>
      <c r="D20" s="204"/>
      <c r="E20" s="205"/>
    </row>
    <row r="22" spans="1:7" x14ac:dyDescent="0.35">
      <c r="A22" s="1">
        <v>4800</v>
      </c>
      <c r="B22" s="2" t="s">
        <v>4</v>
      </c>
      <c r="C22" s="2" t="str">
        <f t="shared" ref="C22:C23" si="1">A22&amp;B22</f>
        <v>4800TETE</v>
      </c>
      <c r="D22" s="2">
        <v>15058</v>
      </c>
    </row>
    <row r="23" spans="1:7" x14ac:dyDescent="0.35">
      <c r="A23" s="1">
        <v>4800</v>
      </c>
      <c r="B23" s="2" t="s">
        <v>5</v>
      </c>
      <c r="C23" s="2" t="str">
        <f t="shared" si="1"/>
        <v>4800TESE</v>
      </c>
      <c r="D23" s="2">
        <v>15059</v>
      </c>
    </row>
    <row r="25" spans="1:7" ht="15" thickBot="1" x14ac:dyDescent="0.4"/>
    <row r="26" spans="1:7" ht="18.5" x14ac:dyDescent="0.35">
      <c r="A26" s="209" t="s">
        <v>36</v>
      </c>
      <c r="B26" s="210"/>
      <c r="C26" s="210"/>
      <c r="D26" s="210"/>
      <c r="E26" s="211"/>
    </row>
    <row r="28" spans="1:7" x14ac:dyDescent="0.35">
      <c r="A28" s="1">
        <v>2400</v>
      </c>
      <c r="B28" s="2" t="s">
        <v>4</v>
      </c>
      <c r="C28" s="2" t="str">
        <f>A28&amp;B28</f>
        <v>2400TETE</v>
      </c>
      <c r="D28" s="2">
        <v>12556</v>
      </c>
    </row>
    <row r="29" spans="1:7" x14ac:dyDescent="0.35">
      <c r="A29" s="1">
        <v>2400</v>
      </c>
      <c r="B29" s="2" t="s">
        <v>5</v>
      </c>
      <c r="C29" s="2" t="str">
        <f t="shared" ref="C29" si="2">A29&amp;B29</f>
        <v>2400TESE</v>
      </c>
      <c r="D29" s="2">
        <v>15788</v>
      </c>
    </row>
    <row r="32" spans="1:7" x14ac:dyDescent="0.35">
      <c r="A32" s="21" t="s">
        <v>9</v>
      </c>
      <c r="D32" s="21" t="s">
        <v>10</v>
      </c>
      <c r="G32" t="s">
        <v>69</v>
      </c>
    </row>
    <row r="33" spans="1:7" x14ac:dyDescent="0.35">
      <c r="A33" s="21"/>
      <c r="D33" s="21"/>
    </row>
    <row r="34" spans="1:7" x14ac:dyDescent="0.35">
      <c r="A34" s="21"/>
      <c r="D34" t="s">
        <v>32</v>
      </c>
    </row>
    <row r="35" spans="1:7" x14ac:dyDescent="0.35">
      <c r="A35" t="s">
        <v>56</v>
      </c>
      <c r="D35" t="s">
        <v>33</v>
      </c>
      <c r="G35" t="s">
        <v>73</v>
      </c>
    </row>
    <row r="36" spans="1:7" x14ac:dyDescent="0.35">
      <c r="A36" s="41" t="s">
        <v>57</v>
      </c>
      <c r="D36" t="s">
        <v>34</v>
      </c>
      <c r="G36" t="s">
        <v>70</v>
      </c>
    </row>
    <row r="37" spans="1:7" x14ac:dyDescent="0.35">
      <c r="A37" t="s">
        <v>58</v>
      </c>
      <c r="D37" t="s">
        <v>35</v>
      </c>
      <c r="G37" t="s">
        <v>74</v>
      </c>
    </row>
    <row r="38" spans="1:7" x14ac:dyDescent="0.35">
      <c r="G38" t="s">
        <v>75</v>
      </c>
    </row>
    <row r="39" spans="1:7" x14ac:dyDescent="0.35">
      <c r="G39" t="s">
        <v>72</v>
      </c>
    </row>
    <row r="40" spans="1:7" x14ac:dyDescent="0.35">
      <c r="G40" t="s">
        <v>71</v>
      </c>
    </row>
    <row r="44" spans="1:7" x14ac:dyDescent="0.35">
      <c r="A44" s="20"/>
    </row>
    <row r="45" spans="1:7" x14ac:dyDescent="0.35">
      <c r="A45" s="23"/>
    </row>
    <row r="46" spans="1:7" x14ac:dyDescent="0.35">
      <c r="A46" s="20" t="s">
        <v>23</v>
      </c>
    </row>
    <row r="47" spans="1:7" x14ac:dyDescent="0.35">
      <c r="A47" s="20" t="s">
        <v>24</v>
      </c>
      <c r="D47" t="s">
        <v>76</v>
      </c>
    </row>
    <row r="48" spans="1:7" x14ac:dyDescent="0.35">
      <c r="D48" t="s">
        <v>77</v>
      </c>
    </row>
    <row r="49" spans="1:3" x14ac:dyDescent="0.35">
      <c r="A49" t="s">
        <v>25</v>
      </c>
    </row>
    <row r="51" spans="1:3" x14ac:dyDescent="0.35">
      <c r="A51" t="s">
        <v>26</v>
      </c>
    </row>
    <row r="52" spans="1:3" x14ac:dyDescent="0.35">
      <c r="A52" t="s">
        <v>27</v>
      </c>
    </row>
    <row r="53" spans="1:3" x14ac:dyDescent="0.35">
      <c r="A53" t="s">
        <v>28</v>
      </c>
    </row>
    <row r="54" spans="1:3" x14ac:dyDescent="0.35">
      <c r="A54" t="s">
        <v>29</v>
      </c>
    </row>
    <row r="57" spans="1:3" x14ac:dyDescent="0.35">
      <c r="A57" t="s">
        <v>30</v>
      </c>
    </row>
    <row r="59" spans="1:3" x14ac:dyDescent="0.35">
      <c r="A59">
        <v>2400</v>
      </c>
      <c r="C59">
        <v>2400</v>
      </c>
    </row>
    <row r="60" spans="1:3" x14ac:dyDescent="0.35">
      <c r="A60">
        <v>3000</v>
      </c>
      <c r="C60">
        <v>2700</v>
      </c>
    </row>
    <row r="61" spans="1:3" x14ac:dyDescent="0.35">
      <c r="A61">
        <v>3600</v>
      </c>
      <c r="C61">
        <v>3000</v>
      </c>
    </row>
    <row r="62" spans="1:3" x14ac:dyDescent="0.35">
      <c r="A62">
        <v>4200</v>
      </c>
      <c r="C62">
        <v>3300</v>
      </c>
    </row>
    <row r="63" spans="1:3" x14ac:dyDescent="0.35">
      <c r="A63">
        <v>4800</v>
      </c>
      <c r="C63">
        <v>3600</v>
      </c>
    </row>
    <row r="64" spans="1:3" x14ac:dyDescent="0.35">
      <c r="A64">
        <v>6000</v>
      </c>
      <c r="C64">
        <v>4200</v>
      </c>
    </row>
    <row r="65" spans="1:3" x14ac:dyDescent="0.35">
      <c r="C65">
        <v>4800</v>
      </c>
    </row>
    <row r="66" spans="1:3" x14ac:dyDescent="0.35">
      <c r="C66">
        <v>6000</v>
      </c>
    </row>
    <row r="68" spans="1:3" x14ac:dyDescent="0.35">
      <c r="A68" t="s">
        <v>97</v>
      </c>
      <c r="B68">
        <v>1000</v>
      </c>
    </row>
    <row r="70" spans="1:3" x14ac:dyDescent="0.35">
      <c r="A70" t="s">
        <v>103</v>
      </c>
    </row>
    <row r="72" spans="1:3" x14ac:dyDescent="0.35">
      <c r="A72" t="s">
        <v>104</v>
      </c>
      <c r="B72" t="s">
        <v>110</v>
      </c>
    </row>
    <row r="73" spans="1:3" x14ac:dyDescent="0.35">
      <c r="A73" t="s">
        <v>105</v>
      </c>
      <c r="B73">
        <v>42</v>
      </c>
    </row>
    <row r="74" spans="1:3" x14ac:dyDescent="0.35">
      <c r="A74" t="s">
        <v>106</v>
      </c>
      <c r="B74">
        <v>47.25</v>
      </c>
    </row>
    <row r="75" spans="1:3" x14ac:dyDescent="0.35">
      <c r="A75" t="s">
        <v>83</v>
      </c>
      <c r="B75">
        <v>48</v>
      </c>
    </row>
    <row r="76" spans="1:3" x14ac:dyDescent="0.35">
      <c r="A76" t="s">
        <v>84</v>
      </c>
      <c r="B76">
        <v>54</v>
      </c>
    </row>
    <row r="77" spans="1:3" x14ac:dyDescent="0.35">
      <c r="A77" t="s">
        <v>85</v>
      </c>
      <c r="B77">
        <v>62</v>
      </c>
    </row>
    <row r="78" spans="1:3" x14ac:dyDescent="0.35">
      <c r="A78" t="s">
        <v>107</v>
      </c>
      <c r="B78">
        <v>68</v>
      </c>
    </row>
    <row r="79" spans="1:3" x14ac:dyDescent="0.35">
      <c r="A79" t="s">
        <v>108</v>
      </c>
      <c r="B79">
        <v>78</v>
      </c>
    </row>
    <row r="80" spans="1:3" x14ac:dyDescent="0.35">
      <c r="A80" t="s">
        <v>88</v>
      </c>
      <c r="B80">
        <v>128</v>
      </c>
    </row>
    <row r="81" spans="1:2" x14ac:dyDescent="0.35">
      <c r="A81" t="s">
        <v>89</v>
      </c>
      <c r="B81">
        <v>148</v>
      </c>
    </row>
    <row r="82" spans="1:2" x14ac:dyDescent="0.35">
      <c r="A82" t="s">
        <v>109</v>
      </c>
      <c r="B82">
        <v>176</v>
      </c>
    </row>
    <row r="83" spans="1:2" x14ac:dyDescent="0.35">
      <c r="A83" t="s">
        <v>91</v>
      </c>
      <c r="B83">
        <v>200</v>
      </c>
    </row>
    <row r="84" spans="1:2" x14ac:dyDescent="0.35">
      <c r="A84" t="s">
        <v>92</v>
      </c>
      <c r="B84">
        <v>244</v>
      </c>
    </row>
  </sheetData>
  <mergeCells count="3">
    <mergeCell ref="A20:E20"/>
    <mergeCell ref="A4:E4"/>
    <mergeCell ref="A26:E26"/>
  </mergeCells>
  <dataValidations count="1">
    <dataValidation type="list" allowBlank="1" showInputMessage="1" showErrorMessage="1" sqref="B5" xr:uid="{00000000-0002-0000-0200-000000000000}">
      <formula1>$B$2:$B$3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GIB Plasterboard Order Form</vt:lpstr>
      <vt:lpstr>Sheet2</vt:lpstr>
      <vt:lpstr>'GIB Plasterboard Order Form'!Print_Area</vt:lpstr>
    </vt:vector>
  </TitlesOfParts>
  <Company>Winstone Wallboards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White (WWBAKL)</dc:creator>
  <cp:lastModifiedBy>Gordon White (WWB)</cp:lastModifiedBy>
  <cp:lastPrinted>2026-05-31T08:23:26Z</cp:lastPrinted>
  <dcterms:created xsi:type="dcterms:W3CDTF">2014-06-26T07:32:49Z</dcterms:created>
  <dcterms:modified xsi:type="dcterms:W3CDTF">2026-06-10T04:08:42Z</dcterms:modified>
</cp:coreProperties>
</file>